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esources\Conservation\2014-16 Drought\SWRCB\May 2016\"/>
    </mc:Choice>
  </mc:AlternateContent>
  <bookViews>
    <workbookView xWindow="0" yWindow="0" windowWidth="19200" windowHeight="12180"/>
  </bookViews>
  <sheets>
    <sheet name="CMWD 2017-19 Wholesale Supply " sheetId="5" r:id="rId1"/>
    <sheet name="CMWD Demand &amp; Supply Summary" sheetId="1" r:id="rId2"/>
    <sheet name="2013 &amp; 2014 Retail Production" sheetId="2" r:id="rId3"/>
    <sheet name="Groundwater Projections" sheetId="6" r:id="rId4"/>
    <sheet name="MWDSC" sheetId="4" r:id="rId5"/>
  </sheets>
  <calcPr calcId="152511"/>
</workbook>
</file>

<file path=xl/calcChain.xml><?xml version="1.0" encoding="utf-8"?>
<calcChain xmlns="http://schemas.openxmlformats.org/spreadsheetml/2006/main">
  <c r="D24" i="6" l="1"/>
  <c r="C24" i="6"/>
  <c r="B24" i="6"/>
  <c r="E26" i="2"/>
  <c r="B26" i="2"/>
  <c r="G25" i="2"/>
  <c r="D25" i="2"/>
  <c r="F24" i="2"/>
  <c r="G24" i="2" s="1"/>
  <c r="C24" i="2"/>
  <c r="D24" i="2" s="1"/>
  <c r="F23" i="2"/>
  <c r="G23" i="2" s="1"/>
  <c r="C23" i="2"/>
  <c r="D23" i="2" s="1"/>
  <c r="G22" i="2"/>
  <c r="D22" i="2"/>
  <c r="G21" i="2"/>
  <c r="D21" i="2"/>
  <c r="G20" i="2"/>
  <c r="D20" i="2"/>
  <c r="G19" i="2"/>
  <c r="D19" i="2"/>
  <c r="F18" i="2"/>
  <c r="G18" i="2" s="1"/>
  <c r="C18" i="2"/>
  <c r="D18" i="2" s="1"/>
  <c r="G17" i="2"/>
  <c r="D17" i="2"/>
  <c r="G16" i="2"/>
  <c r="D16" i="2"/>
  <c r="G15" i="2"/>
  <c r="D15" i="2"/>
  <c r="F14" i="2"/>
  <c r="G14" i="2" s="1"/>
  <c r="C14" i="2"/>
  <c r="D14" i="2" s="1"/>
  <c r="G13" i="2"/>
  <c r="D13" i="2"/>
  <c r="G12" i="2"/>
  <c r="D12" i="2"/>
  <c r="G11" i="2"/>
  <c r="D11" i="2"/>
  <c r="G10" i="2"/>
  <c r="D10" i="2"/>
  <c r="G9" i="2"/>
  <c r="D9" i="2"/>
  <c r="G8" i="2"/>
  <c r="D8" i="2"/>
  <c r="H19" i="2" l="1"/>
  <c r="H14" i="2"/>
  <c r="H20" i="2"/>
  <c r="H25" i="2"/>
  <c r="H11" i="2"/>
  <c r="H21" i="2"/>
  <c r="H24" i="2"/>
  <c r="H22" i="2"/>
  <c r="H16" i="2"/>
  <c r="H17" i="2"/>
  <c r="H10" i="2"/>
  <c r="H12" i="2"/>
  <c r="H15" i="2"/>
  <c r="H13" i="2"/>
  <c r="C26" i="2"/>
  <c r="D26" i="2" s="1"/>
  <c r="H8" i="2"/>
  <c r="H9" i="2"/>
  <c r="H18" i="2"/>
  <c r="H23" i="2"/>
  <c r="F26" i="2"/>
  <c r="G26" i="2" s="1"/>
  <c r="H26" i="2" l="1"/>
  <c r="C31" i="5" l="1"/>
  <c r="D31" i="5"/>
  <c r="D15" i="1" l="1"/>
  <c r="D20" i="1" s="1"/>
  <c r="C15" i="1"/>
  <c r="C20" i="1" s="1"/>
  <c r="B15" i="1"/>
  <c r="B20" i="1" s="1"/>
  <c r="D5" i="1"/>
  <c r="B19" i="1" s="1"/>
  <c r="B21" i="1" l="1"/>
  <c r="C19" i="1"/>
  <c r="C21" i="1" s="1"/>
  <c r="D19" i="1"/>
  <c r="D21" i="1" s="1"/>
  <c r="D27" i="1" l="1"/>
  <c r="D28" i="1"/>
  <c r="C27" i="1"/>
  <c r="C28" i="1"/>
  <c r="B27" i="1"/>
  <c r="B28" i="1"/>
</calcChain>
</file>

<file path=xl/sharedStrings.xml><?xml version="1.0" encoding="utf-8"?>
<sst xmlns="http://schemas.openxmlformats.org/spreadsheetml/2006/main" count="323" uniqueCount="209">
  <si>
    <t>2017
(2013 hydrology)</t>
  </si>
  <si>
    <t>2018
(2014 hydrology)</t>
  </si>
  <si>
    <t>2019
(2015 hydrology)</t>
  </si>
  <si>
    <t>Total Local Supplies</t>
  </si>
  <si>
    <t>Eric Bergh</t>
  </si>
  <si>
    <t>Calleguas Municipal Water District</t>
  </si>
  <si>
    <t>State Water Resources Control Board Drought Emergency Conservation</t>
  </si>
  <si>
    <t>Manager of Resources</t>
  </si>
  <si>
    <t>805-579-7128</t>
  </si>
  <si>
    <t>ebergh@calleguas.com</t>
  </si>
  <si>
    <t>Contact Information:</t>
  </si>
  <si>
    <t>Wholesale Agency:</t>
  </si>
  <si>
    <t>Projected Local Supplies</t>
  </si>
  <si>
    <t>Projected Wholesale Water Demand</t>
  </si>
  <si>
    <t>Wholesale Water Demand</t>
  </si>
  <si>
    <t>Projected Wholesale Water Supply</t>
  </si>
  <si>
    <t>Footnotes:</t>
  </si>
  <si>
    <t>1 - As per CMWD delivery records.</t>
  </si>
  <si>
    <t>2 - As documented in purveyor local production submittals to CMWD.  Includes recovered groundwater by Camrosa WD and City of Simi Valley.</t>
  </si>
  <si>
    <r>
      <rPr>
        <b/>
        <sz val="14"/>
        <rFont val="Calibri"/>
        <family val="2"/>
      </rPr>
      <t>State Water Resources Control Board Drought Emergency Conservation</t>
    </r>
  </si>
  <si>
    <r>
      <rPr>
        <b/>
        <sz val="11"/>
        <rFont val="Calibri"/>
        <family val="2"/>
      </rPr>
      <t>City of Anaheim</t>
    </r>
  </si>
  <si>
    <r>
      <rPr>
        <b/>
        <sz val="11"/>
        <rFont val="Calibri"/>
        <family val="2"/>
      </rPr>
      <t>City of Beverly Hills</t>
    </r>
  </si>
  <si>
    <r>
      <rPr>
        <b/>
        <sz val="11"/>
        <rFont val="Calibri"/>
        <family val="2"/>
      </rPr>
      <t>City of Burbank</t>
    </r>
  </si>
  <si>
    <r>
      <rPr>
        <b/>
        <sz val="11"/>
        <rFont val="Calibri"/>
        <family val="2"/>
      </rPr>
      <t>Calleguas MWD</t>
    </r>
  </si>
  <si>
    <r>
      <rPr>
        <b/>
        <sz val="11"/>
        <rFont val="Calibri"/>
        <family val="2"/>
      </rPr>
      <t>Central Basin MWD</t>
    </r>
  </si>
  <si>
    <r>
      <rPr>
        <b/>
        <sz val="11"/>
        <rFont val="Calibri"/>
        <family val="2"/>
      </rPr>
      <t>City of Compton</t>
    </r>
  </si>
  <si>
    <r>
      <rPr>
        <b/>
        <sz val="11"/>
        <rFont val="Calibri"/>
        <family val="2"/>
      </rPr>
      <t>Eastern MWD</t>
    </r>
  </si>
  <si>
    <r>
      <rPr>
        <b/>
        <sz val="11"/>
        <rFont val="Calibri"/>
        <family val="2"/>
      </rPr>
      <t>Foothill MWD</t>
    </r>
  </si>
  <si>
    <r>
      <rPr>
        <b/>
        <sz val="11"/>
        <rFont val="Calibri"/>
        <family val="2"/>
      </rPr>
      <t>City of Fullerton</t>
    </r>
  </si>
  <si>
    <r>
      <rPr>
        <b/>
        <sz val="11"/>
        <rFont val="Calibri"/>
        <family val="2"/>
      </rPr>
      <t>City of Glendale</t>
    </r>
  </si>
  <si>
    <r>
      <rPr>
        <b/>
        <sz val="11"/>
        <rFont val="Calibri"/>
        <family val="2"/>
      </rPr>
      <t>Inland Empire Utilities Agency</t>
    </r>
  </si>
  <si>
    <r>
      <rPr>
        <b/>
        <sz val="11"/>
        <rFont val="Calibri"/>
        <family val="2"/>
      </rPr>
      <t>Las Virgenes MWD</t>
    </r>
  </si>
  <si>
    <r>
      <rPr>
        <b/>
        <sz val="11"/>
        <rFont val="Calibri"/>
        <family val="2"/>
      </rPr>
      <t>City of Long Beach</t>
    </r>
  </si>
  <si>
    <r>
      <rPr>
        <b/>
        <sz val="11"/>
        <rFont val="Calibri"/>
        <family val="2"/>
      </rPr>
      <t>Los Angeles DWP</t>
    </r>
  </si>
  <si>
    <r>
      <rPr>
        <b/>
        <sz val="11"/>
        <rFont val="Calibri"/>
        <family val="2"/>
      </rPr>
      <t>Municipal Water District of Orange County</t>
    </r>
  </si>
  <si>
    <r>
      <rPr>
        <b/>
        <sz val="11"/>
        <rFont val="Calibri"/>
        <family val="2"/>
      </rPr>
      <t>City of Pasadena</t>
    </r>
  </si>
  <si>
    <r>
      <rPr>
        <b/>
        <sz val="11"/>
        <rFont val="Calibri"/>
        <family val="2"/>
      </rPr>
      <t>San Diego County Water Authority</t>
    </r>
  </si>
  <si>
    <r>
      <rPr>
        <b/>
        <sz val="11"/>
        <rFont val="Calibri"/>
        <family val="2"/>
      </rPr>
      <t>City of San Fernando</t>
    </r>
  </si>
  <si>
    <r>
      <rPr>
        <b/>
        <sz val="11"/>
        <rFont val="Calibri"/>
        <family val="2"/>
      </rPr>
      <t>City of San Marino</t>
    </r>
  </si>
  <si>
    <r>
      <rPr>
        <b/>
        <sz val="11"/>
        <rFont val="Calibri"/>
        <family val="2"/>
      </rPr>
      <t>City of Santa Ana</t>
    </r>
  </si>
  <si>
    <r>
      <rPr>
        <b/>
        <sz val="11"/>
        <rFont val="Calibri"/>
        <family val="2"/>
      </rPr>
      <t>City of Santa Monica</t>
    </r>
  </si>
  <si>
    <r>
      <rPr>
        <b/>
        <sz val="11"/>
        <rFont val="Calibri"/>
        <family val="2"/>
      </rPr>
      <t>Three Valleys MWD</t>
    </r>
  </si>
  <si>
    <r>
      <rPr>
        <b/>
        <sz val="11"/>
        <rFont val="Calibri"/>
        <family val="2"/>
      </rPr>
      <t>City of Torrance</t>
    </r>
  </si>
  <si>
    <r>
      <rPr>
        <b/>
        <sz val="11"/>
        <rFont val="Calibri"/>
        <family val="2"/>
      </rPr>
      <t>Upper San Gabriel Valley MWD</t>
    </r>
  </si>
  <si>
    <r>
      <rPr>
        <b/>
        <sz val="11"/>
        <rFont val="Calibri"/>
        <family val="2"/>
      </rPr>
      <t>West Basin MWD</t>
    </r>
  </si>
  <si>
    <r>
      <rPr>
        <b/>
        <sz val="11"/>
        <rFont val="Calibri"/>
        <family val="2"/>
      </rPr>
      <t>Western MWD</t>
    </r>
  </si>
  <si>
    <r>
      <rPr>
        <b/>
        <sz val="11"/>
        <rFont val="Calibri"/>
        <family val="2"/>
      </rPr>
      <t>Supplies Available to Urban Water Suppliers</t>
    </r>
  </si>
  <si>
    <t>Projected Wholesale Water Surplus/Shortage</t>
  </si>
  <si>
    <t>Supply Surplus/(Shortage)</t>
  </si>
  <si>
    <t>Reduction to Wholesale Water Supply</t>
  </si>
  <si>
    <r>
      <rPr>
        <b/>
        <sz val="11"/>
        <rFont val="Calibri"/>
        <family val="2"/>
      </rPr>
      <t>Demands for Metropolitan Water Supply</t>
    </r>
  </si>
  <si>
    <r>
      <rPr>
        <sz val="11"/>
        <rFont val="Calibri"/>
        <family val="2"/>
      </rPr>
      <t>Total Member Agency Wholesale Requests</t>
    </r>
  </si>
  <si>
    <r>
      <rPr>
        <b/>
        <sz val="11"/>
        <rFont val="Calibri"/>
        <family val="2"/>
      </rPr>
      <t>Total Water Demand</t>
    </r>
  </si>
  <si>
    <r>
      <rPr>
        <b/>
        <sz val="11"/>
        <rFont val="Calibri"/>
        <family val="2"/>
      </rPr>
      <t>Metropolitan Water Supply Sources</t>
    </r>
  </si>
  <si>
    <r>
      <rPr>
        <sz val="11"/>
        <rFont val="Calibri"/>
        <family val="2"/>
      </rPr>
      <t>Total State Water Project Supplies</t>
    </r>
  </si>
  <si>
    <r>
      <rPr>
        <sz val="11"/>
        <rFont val="Calibri"/>
        <family val="2"/>
      </rPr>
      <t>Total Colorado River Aqueduct Supplies</t>
    </r>
  </si>
  <si>
    <r>
      <rPr>
        <sz val="11"/>
        <rFont val="Calibri"/>
        <family val="2"/>
      </rPr>
      <t>Total Storage: Take/(Put)</t>
    </r>
  </si>
  <si>
    <r>
      <rPr>
        <b/>
        <sz val="11"/>
        <rFont val="Calibri"/>
        <family val="2"/>
      </rPr>
      <t>Total Water Supply</t>
    </r>
  </si>
  <si>
    <r>
      <rPr>
        <b/>
        <sz val="11"/>
        <rFont val="Calibri"/>
        <family val="2"/>
      </rPr>
      <t>Water Supply and Demand Balance</t>
    </r>
  </si>
  <si>
    <r>
      <rPr>
        <sz val="11"/>
        <rFont val="Calibri"/>
        <family val="2"/>
      </rPr>
      <t>Total Water Demand</t>
    </r>
  </si>
  <si>
    <r>
      <rPr>
        <sz val="11"/>
        <rFont val="Calibri"/>
        <family val="2"/>
      </rPr>
      <t>Total Water Supply</t>
    </r>
  </si>
  <si>
    <r>
      <rPr>
        <sz val="11"/>
        <rFont val="Calibri"/>
        <family val="2"/>
      </rPr>
      <t>Water Balance: Surplus/(Shortage)</t>
    </r>
  </si>
  <si>
    <r>
      <rPr>
        <b/>
        <sz val="11"/>
        <rFont val="Calibri"/>
        <family val="2"/>
      </rPr>
      <t>Reduction to Wholesale Water Requests</t>
    </r>
  </si>
  <si>
    <r>
      <rPr>
        <b/>
        <sz val="11"/>
        <rFont val="Calibri"/>
        <family val="2"/>
      </rPr>
      <t>0%</t>
    </r>
  </si>
  <si>
    <r>
      <rPr>
        <b/>
        <sz val="11"/>
        <rFont val="Calibri"/>
        <family val="2"/>
      </rPr>
      <t>Member Agency Wholesale Requests</t>
    </r>
  </si>
  <si>
    <r>
      <rPr>
        <b/>
        <sz val="11"/>
        <rFont val="Calibri"/>
        <family val="2"/>
      </rPr>
      <t>Total Member Agency Wholesale Requests</t>
    </r>
  </si>
  <si>
    <r>
      <rPr>
        <b/>
        <sz val="14"/>
        <rFont val="Calibri"/>
        <family val="2"/>
      </rPr>
      <t>Imported Water Supplies</t>
    </r>
  </si>
  <si>
    <r>
      <rPr>
        <b/>
        <sz val="11"/>
        <rFont val="Calibri"/>
        <family val="2"/>
      </rPr>
      <t>State Water Project Base Supply Programs</t>
    </r>
  </si>
  <si>
    <r>
      <rPr>
        <sz val="11"/>
        <rFont val="Calibri"/>
        <family val="2"/>
      </rPr>
      <t>State Water Project Allocation</t>
    </r>
  </si>
  <si>
    <r>
      <rPr>
        <sz val="11"/>
        <rFont val="Calibri"/>
        <family val="2"/>
      </rPr>
      <t>35%</t>
    </r>
  </si>
  <si>
    <r>
      <rPr>
        <sz val="11"/>
        <rFont val="Calibri"/>
        <family val="2"/>
      </rPr>
      <t>5%</t>
    </r>
  </si>
  <si>
    <r>
      <rPr>
        <sz val="11"/>
        <rFont val="Calibri"/>
        <family val="2"/>
      </rPr>
      <t>20%</t>
    </r>
  </si>
  <si>
    <r>
      <rPr>
        <sz val="11"/>
        <rFont val="Calibri"/>
        <family val="2"/>
      </rPr>
      <t>MWD Table A</t>
    </r>
  </si>
  <si>
    <r>
      <rPr>
        <sz val="11"/>
        <rFont val="Calibri"/>
        <family val="2"/>
      </rPr>
      <t>DWCV Table A</t>
    </r>
  </si>
  <si>
    <r>
      <rPr>
        <b/>
        <sz val="11"/>
        <rFont val="Calibri"/>
        <family val="2"/>
      </rPr>
      <t>Total State Water Project Supplies</t>
    </r>
  </si>
  <si>
    <r>
      <rPr>
        <b/>
        <sz val="11"/>
        <rFont val="Calibri"/>
        <family val="2"/>
      </rPr>
      <t>Colorado River Aqueduct Base Supply Programs</t>
    </r>
  </si>
  <si>
    <r>
      <rPr>
        <sz val="11"/>
        <rFont val="Calibri"/>
        <family val="2"/>
      </rPr>
      <t>Basic Apportionment – Priority 4</t>
    </r>
  </si>
  <si>
    <r>
      <rPr>
        <sz val="11"/>
        <rFont val="Calibri"/>
        <family val="2"/>
      </rPr>
      <t>IID/MWD Conservation Program</t>
    </r>
  </si>
  <si>
    <r>
      <rPr>
        <sz val="11"/>
        <rFont val="Calibri"/>
        <family val="2"/>
      </rPr>
      <t>Priority 5 Apportionment (Surplus)</t>
    </r>
  </si>
  <si>
    <r>
      <rPr>
        <sz val="11"/>
        <rFont val="Calibri"/>
        <family val="2"/>
      </rPr>
      <t>Canal Lining Supplies - San Luis Rey</t>
    </r>
  </si>
  <si>
    <r>
      <rPr>
        <sz val="11"/>
        <rFont val="Calibri"/>
        <family val="2"/>
      </rPr>
      <t>PVID Land Management Program</t>
    </r>
  </si>
  <si>
    <r>
      <rPr>
        <sz val="11"/>
        <rFont val="Calibri"/>
        <family val="2"/>
      </rPr>
      <t>Lower Colorado Water Supply Project</t>
    </r>
  </si>
  <si>
    <r>
      <rPr>
        <sz val="11"/>
        <rFont val="Calibri"/>
        <family val="2"/>
      </rPr>
      <t>Binational ICS</t>
    </r>
  </si>
  <si>
    <r>
      <rPr>
        <sz val="11"/>
        <rFont val="Calibri"/>
        <family val="2"/>
      </rPr>
      <t>Forbearance for Present Perfected Rights</t>
    </r>
  </si>
  <si>
    <r>
      <rPr>
        <sz val="11"/>
        <rFont val="Calibri"/>
        <family val="2"/>
      </rPr>
      <t>CVWD SWP/QSA Transfer Obligation</t>
    </r>
  </si>
  <si>
    <r>
      <rPr>
        <sz val="11"/>
        <rFont val="Calibri"/>
        <family val="2"/>
      </rPr>
      <t>DWCV SWP Table A Obligation</t>
    </r>
  </si>
  <si>
    <r>
      <rPr>
        <sz val="11"/>
        <rFont val="Calibri"/>
        <family val="2"/>
      </rPr>
      <t>DWCV SWP Table A Transfer Callback</t>
    </r>
  </si>
  <si>
    <r>
      <rPr>
        <sz val="11"/>
        <rFont val="Calibri"/>
        <family val="2"/>
      </rPr>
      <t>SNWA Agreement Payback</t>
    </r>
  </si>
  <si>
    <r>
      <rPr>
        <b/>
        <sz val="11"/>
        <rFont val="Calibri"/>
        <family val="2"/>
      </rPr>
      <t>Total Colorado River Aqueduct Supplies</t>
    </r>
  </si>
  <si>
    <r>
      <rPr>
        <b/>
        <sz val="14"/>
        <rFont val="Calibri"/>
        <family val="2"/>
      </rPr>
      <t>Imported Water Supplies Documentation</t>
    </r>
  </si>
  <si>
    <r>
      <rPr>
        <b/>
        <sz val="11"/>
        <color rgb="FFFFFFFF"/>
        <rFont val="Calibri"/>
        <family val="2"/>
      </rPr>
      <t>Program</t>
    </r>
  </si>
  <si>
    <r>
      <rPr>
        <b/>
        <sz val="11"/>
        <color rgb="FFFFFFFF"/>
        <rFont val="Calibri"/>
        <family val="2"/>
      </rPr>
      <t>Reference</t>
    </r>
  </si>
  <si>
    <r>
      <rPr>
        <u/>
        <sz val="11"/>
        <color rgb="FF0000FF"/>
        <rFont val="Calibri"/>
        <family val="2"/>
      </rPr>
      <t>Historical State Water Project Allocations</t>
    </r>
  </si>
  <si>
    <r>
      <rPr>
        <u/>
        <sz val="11"/>
        <color rgb="FF0000FF"/>
        <rFont val="Calibri"/>
        <family val="2"/>
      </rPr>
      <t>2015 Urban Water Management Plan; A.3-18</t>
    </r>
  </si>
  <si>
    <r>
      <rPr>
        <u/>
        <sz val="11"/>
        <color rgb="FF0000FF"/>
        <rFont val="Calibri"/>
        <family val="2"/>
      </rPr>
      <t>2015 Urban Water Management Plan; A.3-19</t>
    </r>
  </si>
  <si>
    <r>
      <rPr>
        <u/>
        <sz val="11"/>
        <color rgb="FF0000FF"/>
        <rFont val="Calibri"/>
        <family val="2"/>
      </rPr>
      <t>2015 Urban Water Management Plan; A.3-1</t>
    </r>
  </si>
  <si>
    <r>
      <rPr>
        <u/>
        <sz val="11"/>
        <color rgb="FF0000FF"/>
        <rFont val="Calibri"/>
        <family val="2"/>
      </rPr>
      <t>2015 Urban Water Management Plan; A.3-3</t>
    </r>
  </si>
  <si>
    <r>
      <rPr>
        <u/>
        <sz val="11"/>
        <color rgb="FF0000FF"/>
        <rFont val="Calibri"/>
        <family val="2"/>
      </rPr>
      <t>2015 Urban Water Management Plan; A.3-5</t>
    </r>
  </si>
  <si>
    <r>
      <rPr>
        <u/>
        <sz val="11"/>
        <color rgb="FF0000FF"/>
        <rFont val="Calibri"/>
        <family val="2"/>
      </rPr>
      <t>2015 Urban Water Management Plan; A.3-8</t>
    </r>
  </si>
  <si>
    <r>
      <rPr>
        <u/>
        <sz val="11"/>
        <color rgb="FF0000FF"/>
        <rFont val="Calibri"/>
        <family val="2"/>
      </rPr>
      <t>2015 Urban Water Management Plan; A.3-13</t>
    </r>
  </si>
  <si>
    <r>
      <rPr>
        <u/>
        <sz val="11"/>
        <color rgb="FF0000FF"/>
        <rFont val="Calibri"/>
        <family val="2"/>
      </rPr>
      <t>2015 Urban Water Management Plan; A.3-14</t>
    </r>
  </si>
  <si>
    <r>
      <rPr>
        <u/>
        <sz val="11"/>
        <color rgb="FF0000FF"/>
        <rFont val="Calibri"/>
        <family val="2"/>
      </rPr>
      <t>2015 Urban Water Management Plan; A.3-10</t>
    </r>
  </si>
  <si>
    <r>
      <rPr>
        <u/>
        <sz val="11"/>
        <color rgb="FF0000FF"/>
        <rFont val="Calibri"/>
        <family val="2"/>
      </rPr>
      <t>2015 Urban Water Management Plan; A.3-12</t>
    </r>
  </si>
  <si>
    <r>
      <rPr>
        <b/>
        <sz val="11"/>
        <rFont val="Calibri"/>
        <family val="2"/>
      </rPr>
      <t>Growth in Structural Conservation</t>
    </r>
  </si>
  <si>
    <r>
      <rPr>
        <sz val="11"/>
        <rFont val="Calibri"/>
        <family val="2"/>
      </rPr>
      <t>Existing Structural Conservation</t>
    </r>
  </si>
  <si>
    <r>
      <rPr>
        <b/>
        <sz val="14"/>
        <rFont val="Calibri"/>
        <family val="2"/>
      </rPr>
      <t>Other Water Supplies Documentation</t>
    </r>
  </si>
  <si>
    <r>
      <rPr>
        <sz val="11"/>
        <rFont val="Calibri"/>
        <family val="2"/>
      </rPr>
      <t>Structural conservation is device and program-based conservation originally funded by Metropolitan and/or member and local agencies.  Examples are ULFT Toilet retrofits, Irrigation Controllers and Turf Removal.  For additional information reference:</t>
    </r>
  </si>
  <si>
    <r>
      <rPr>
        <b/>
        <sz val="11"/>
        <rFont val="Calibri"/>
        <family val="2"/>
      </rPr>
      <t>Annual Storage Use</t>
    </r>
  </si>
  <si>
    <r>
      <rPr>
        <sz val="11"/>
        <rFont val="Calibri"/>
        <family val="2"/>
      </rPr>
      <t>Puts to Storage</t>
    </r>
  </si>
  <si>
    <r>
      <rPr>
        <sz val="11"/>
        <rFont val="Calibri"/>
        <family val="2"/>
      </rPr>
      <t>Takes from Storage</t>
    </r>
  </si>
  <si>
    <r>
      <rPr>
        <b/>
        <sz val="11"/>
        <rFont val="Calibri"/>
        <family val="2"/>
      </rPr>
      <t>Total Storage: Take/(Put)</t>
    </r>
  </si>
  <si>
    <r>
      <rPr>
        <b/>
        <sz val="11"/>
        <rFont val="Calibri"/>
        <family val="2"/>
      </rPr>
      <t>Annual Storage Accounting</t>
    </r>
  </si>
  <si>
    <r>
      <rPr>
        <sz val="11"/>
        <rFont val="Calibri"/>
        <family val="2"/>
      </rPr>
      <t>Total Estimated Starting Storage Balance</t>
    </r>
  </si>
  <si>
    <r>
      <rPr>
        <b/>
        <sz val="11"/>
        <rFont val="Calibri"/>
        <family val="2"/>
      </rPr>
      <t>Total Estimated Ending Storage Balance</t>
    </r>
  </si>
  <si>
    <r>
      <rPr>
        <b/>
        <sz val="14"/>
        <rFont val="Calibri"/>
        <family val="2"/>
      </rPr>
      <t>Water Supplies from Storage Documentation</t>
    </r>
  </si>
  <si>
    <r>
      <rPr>
        <b/>
        <sz val="11"/>
        <rFont val="Calibri"/>
        <family val="2"/>
      </rPr>
      <t>Metropolitan Water Storage Programs</t>
    </r>
  </si>
  <si>
    <r>
      <rPr>
        <sz val="11"/>
        <rFont val="Calibri"/>
        <family val="2"/>
      </rPr>
      <t>In-Region Surface Storage</t>
    </r>
  </si>
  <si>
    <r>
      <rPr>
        <sz val="11"/>
        <rFont val="Calibri"/>
        <family val="2"/>
      </rPr>
      <t>Flexible Storage Accounts</t>
    </r>
  </si>
  <si>
    <r>
      <rPr>
        <sz val="11"/>
        <rFont val="Calibri"/>
        <family val="2"/>
      </rPr>
      <t>State Water Project Carryover</t>
    </r>
  </si>
  <si>
    <r>
      <rPr>
        <sz val="11"/>
        <rFont val="Calibri"/>
        <family val="2"/>
      </rPr>
      <t>Groundwater Conjunctive Use Programs</t>
    </r>
  </si>
  <si>
    <r>
      <rPr>
        <sz val="11"/>
        <rFont val="Calibri"/>
        <family val="2"/>
      </rPr>
      <t>Kern Delta Water Management Program</t>
    </r>
  </si>
  <si>
    <r>
      <rPr>
        <sz val="11"/>
        <rFont val="Calibri"/>
        <family val="2"/>
      </rPr>
      <t>Antelope Valley East Kern Program</t>
    </r>
  </si>
  <si>
    <r>
      <rPr>
        <sz val="11"/>
        <rFont val="Calibri"/>
        <family val="2"/>
      </rPr>
      <t>San Bernardino Valley MWD Program</t>
    </r>
  </si>
  <si>
    <r>
      <rPr>
        <sz val="11"/>
        <rFont val="Calibri"/>
        <family val="2"/>
      </rPr>
      <t>Arvin-Edison Water Management Program</t>
    </r>
  </si>
  <si>
    <r>
      <rPr>
        <sz val="11"/>
        <rFont val="Calibri"/>
        <family val="2"/>
      </rPr>
      <t>Semitropic Water Banking and Exchange</t>
    </r>
  </si>
  <si>
    <r>
      <rPr>
        <sz val="11"/>
        <rFont val="Calibri"/>
        <family val="2"/>
      </rPr>
      <t>Mojave Water Agency Storage Program</t>
    </r>
  </si>
  <si>
    <r>
      <rPr>
        <sz val="11"/>
        <rFont val="Calibri"/>
        <family val="2"/>
      </rPr>
      <t>Desert Water/Coachella Valley Programs</t>
    </r>
  </si>
  <si>
    <r>
      <rPr>
        <sz val="11"/>
        <rFont val="Calibri"/>
        <family val="2"/>
      </rPr>
      <t>Lake Mead ICS Program</t>
    </r>
  </si>
  <si>
    <r>
      <rPr>
        <sz val="11"/>
        <rFont val="Calibri"/>
        <family val="2"/>
      </rPr>
      <t>Emergency Storage</t>
    </r>
  </si>
  <si>
    <t>Retail Demand (2013/2014 average)</t>
  </si>
  <si>
    <t>Berylwood Heights Mutual Water Co.</t>
  </si>
  <si>
    <t>Brandeis Mutual Water Co.</t>
  </si>
  <si>
    <t>Butler Ranch Mutual Water</t>
  </si>
  <si>
    <t>California American Water Co.</t>
  </si>
  <si>
    <t>California Water Service Co.</t>
  </si>
  <si>
    <t>Camarillo, City of</t>
  </si>
  <si>
    <t>Camrosa Water District</t>
  </si>
  <si>
    <t>Crestview Mutual Water Co.</t>
  </si>
  <si>
    <t>Golden State Water Company</t>
  </si>
  <si>
    <t>Oak Park Water Service</t>
  </si>
  <si>
    <t>Oxnard, City of</t>
  </si>
  <si>
    <t>Pleasant Valley Mutual Water District</t>
  </si>
  <si>
    <t>Simi Valley, City of</t>
  </si>
  <si>
    <t>Solano Verde Mutual Water Co.</t>
  </si>
  <si>
    <t>Thousand Oaks, City of</t>
  </si>
  <si>
    <t>Ventura Co WWD #1</t>
  </si>
  <si>
    <t>Ventura Co WWD #19</t>
  </si>
  <si>
    <t>Ventura Co WWD #38</t>
  </si>
  <si>
    <t>Calleguas MWD Service Area Water Demand &amp; Supply Summary</t>
  </si>
  <si>
    <t>2-Year Average Total Water Production</t>
  </si>
  <si>
    <t>Purveyor</t>
  </si>
  <si>
    <t xml:space="preserve">Total </t>
  </si>
  <si>
    <t>Totals</t>
  </si>
  <si>
    <t>Calleguas MWD</t>
  </si>
  <si>
    <t>Member Retail Purveyors 2013-14 Water Production</t>
  </si>
  <si>
    <r>
      <t>Imported</t>
    </r>
    <r>
      <rPr>
        <b/>
        <vertAlign val="superscript"/>
        <sz val="11"/>
        <color theme="0"/>
        <rFont val="Calibri"/>
        <family val="2"/>
        <scheme val="minor"/>
      </rPr>
      <t>1</t>
    </r>
  </si>
  <si>
    <r>
      <t>Groundwater</t>
    </r>
    <r>
      <rPr>
        <b/>
        <vertAlign val="superscript"/>
        <sz val="11"/>
        <color theme="0"/>
        <rFont val="Calibri"/>
        <family val="2"/>
        <scheme val="minor"/>
      </rPr>
      <t>2</t>
    </r>
  </si>
  <si>
    <r>
      <t>Average</t>
    </r>
    <r>
      <rPr>
        <b/>
        <vertAlign val="superscript"/>
        <sz val="11"/>
        <color theme="0"/>
        <rFont val="Calibri"/>
        <family val="2"/>
        <scheme val="minor"/>
      </rPr>
      <t>1</t>
    </r>
  </si>
  <si>
    <t>Retail Production</t>
  </si>
  <si>
    <t>Total Retail Production</t>
  </si>
  <si>
    <t>(2013 Hydrology)</t>
  </si>
  <si>
    <t>(2014 Hydrology)</t>
  </si>
  <si>
    <t>(2015 Hydrology)</t>
  </si>
  <si>
    <t>(data in acre feet)</t>
  </si>
  <si>
    <t>Calleguas Municipal Water District Supplies Available to Member Retail Purveyors</t>
  </si>
  <si>
    <r>
      <t>Groundwater</t>
    </r>
    <r>
      <rPr>
        <b/>
        <vertAlign val="superscript"/>
        <sz val="11"/>
        <color theme="1"/>
        <rFont val="Calibri"/>
        <family val="2"/>
        <scheme val="minor"/>
      </rPr>
      <t>2</t>
    </r>
  </si>
  <si>
    <t>Calleguas MWD Member Purveyors Groundwater Production Projections</t>
  </si>
  <si>
    <t>2 - Member purveyor local groundwater production projections as provided to CMWD (see Groundwater Projections tab)</t>
  </si>
  <si>
    <t>2015 Urban Water Management Plan; A.3-37</t>
  </si>
  <si>
    <t>2015 Urban Water Management Plan; A.3-21</t>
  </si>
  <si>
    <t>Total Wholesale Supplies</t>
  </si>
  <si>
    <t>Note:  Data in shaded cells correspond to data cells shaded in same color throughout workbook.</t>
  </si>
  <si>
    <t>1 - As per Calleguas MWD delivery records and local production data provided by member purveyors (see 2013 &amp; 2014 Retail Production tab)</t>
  </si>
  <si>
    <t>Groundwater Recovery (new since 2014)</t>
  </si>
  <si>
    <t>Surface Water (new since 2014)</t>
  </si>
  <si>
    <t>Seawater Desalination (new since 2014)</t>
  </si>
  <si>
    <t>Transfer &amp; Exchange Supplies (new since 2014)</t>
  </si>
  <si>
    <t>Other (new since 2014)</t>
  </si>
  <si>
    <t>2015 Urban Water Management Plan; A.3-40</t>
  </si>
  <si>
    <t>2015 Urban Water Management Plan; A.3-18</t>
  </si>
  <si>
    <t>2015 Urban Water Management Plan; A.3-44</t>
  </si>
  <si>
    <t>2015 Urban Water Management Plan; A.3-31</t>
  </si>
  <si>
    <t>2015 Urban Water Management Plan; A.3-26</t>
  </si>
  <si>
    <t>2015 Urban Water Management Plan; A.3-24</t>
  </si>
  <si>
    <t>2015 Urban Water Management Plan; A.3-22</t>
  </si>
  <si>
    <t>2015 Urban Water Management Plan; 3-27</t>
  </si>
  <si>
    <t>2015 Urban Water Management Plan; A.3-19</t>
  </si>
  <si>
    <t>2015 Urban Water Management Plan; A.3-14</t>
  </si>
  <si>
    <t>2015 Urban Water Management Plan; A.3-38</t>
  </si>
  <si>
    <r>
      <rPr>
        <b/>
        <sz val="14"/>
        <rFont val="Calibri"/>
        <family val="2"/>
      </rPr>
      <t>Wholesale Water Supply Assessment - Revised 6/22/2016</t>
    </r>
  </si>
  <si>
    <r>
      <rPr>
        <i/>
        <sz val="11"/>
        <rFont val="Calibri"/>
        <family val="2"/>
      </rPr>
      <t>Structural Conservation since 2013-2014*</t>
    </r>
  </si>
  <si>
    <r>
      <rPr>
        <sz val="11"/>
        <rFont val="Calibri"/>
        <family val="2"/>
      </rPr>
      <t>*Structural conservation savings are excluded from this assessment per SWRCB memo 6/22/2016</t>
    </r>
  </si>
  <si>
    <r>
      <rPr>
        <b/>
        <sz val="14"/>
        <rFont val="Calibri"/>
        <family val="2"/>
      </rPr>
      <t>Wholesale Water Demands - Revised 6/22/2016</t>
    </r>
  </si>
  <si>
    <r>
      <rPr>
        <b/>
        <sz val="14"/>
        <rFont val="Calibri"/>
        <family val="2"/>
      </rPr>
      <t>Wholesale Water Demands Documentation</t>
    </r>
  </si>
  <si>
    <r>
      <rPr>
        <sz val="11"/>
        <rFont val="Calibri"/>
        <family val="2"/>
      </rPr>
      <t>The Member Agency Wholesale Requests shown in this table were provided to Metropolitan by each of its Member Agencies throught a coordinated data collection process.</t>
    </r>
  </si>
  <si>
    <r>
      <rPr>
        <b/>
        <sz val="14"/>
        <rFont val="Calibri"/>
        <family val="2"/>
      </rPr>
      <t>Other Water Supplies - Revised 6/22/2016</t>
    </r>
  </si>
  <si>
    <r>
      <rPr>
        <sz val="11"/>
        <rFont val="Calibri"/>
        <family val="2"/>
      </rPr>
      <t>Structural Conservation as of 2013-2014</t>
    </r>
  </si>
  <si>
    <r>
      <rPr>
        <b/>
        <i/>
        <sz val="11"/>
        <rFont val="Calibri"/>
        <family val="2"/>
      </rPr>
      <t>Structural Conservation since 2013-2014*</t>
    </r>
  </si>
  <si>
    <r>
      <rPr>
        <b/>
        <sz val="14"/>
        <rFont val="Calibri"/>
        <family val="2"/>
      </rPr>
      <t>Water Supplies from Storage - Revised 6/22/2016</t>
    </r>
  </si>
  <si>
    <t>Metropolitan is providing this information pursuant to the emergency regulation set forth in Section 864.5(g) of Title 23 of the California Code of Regulations.  In compliance with Section 864.5(g), Metropolitan has calculated, to the best of its ability, the volume of water that it expects it would have available to deliver to each of its member agencies in each of the next three years under the assumptions identified in Section 864.5(b) of Title 23 of the California Code of Regulations.  These numbers are not in any way meant to be – nor should they be interpreted as – guaranteed, minimum, or contractual amounts of water.  Instead, these estimated supply numbers are based on the information available at this time to Metropolitan and the assumptions in Section 864.5(b).  Furthermore, while the estimated supply and demand balances and storage capability are fully documented, these analyses do not in any way obligate the actual operation of Metropolitan’s system over the next three years.</t>
  </si>
  <si>
    <r>
      <rPr>
        <b/>
        <sz val="14"/>
        <rFont val="Calibri"/>
        <family val="2"/>
      </rPr>
      <t>Urban Wholesaler Supply Reliability Analysis - Revised 6/22/2016</t>
    </r>
  </si>
  <si>
    <r>
      <rPr>
        <b/>
        <sz val="11"/>
        <rFont val="Calibri"/>
        <family val="2"/>
      </rPr>
      <t>Metropolitan Water District of Southern California Supplies Available to Urban Water Suppliers</t>
    </r>
  </si>
  <si>
    <r>
      <t xml:space="preserve">These figures and associated analyses are revised from Metropolitan’s 6/15/16 posting.  The revisions are </t>
    </r>
    <r>
      <rPr>
        <sz val="10"/>
        <rFont val="Calibri"/>
        <family val="2"/>
        <scheme val="minor"/>
      </rPr>
      <t>based on updated estimates of wholesale requests for water supplies provided by Metropolitan’s member agencies.  Among other supply and demand changes, the revised information removes, per SWRCB direction, the value of water supplies developed through the investments in structural conservation and recycled water that offsets potable demands for water.  Metropolitan has a concern with the SWRCB direction on conservation and recycled water because it ignores the legitimate supply value of investments made in these areas.  This is in conflict with state policy recognizing and encouraging the development of conservation and recycled water supplies.  Further, the exclusion of conservation and recycled water may lead to a misinterpretation of the implied potable Gallons Per Capita water use associated with this water supply and demand analysis.</t>
    </r>
  </si>
  <si>
    <t>The supplies shown in this table are directly based on the amounts of wholesale supply requested by Metropolitan's Member Agencies and are consistent with their estimated supplies and demands as they pertain to the Emergency Regulations.</t>
  </si>
  <si>
    <t>Annual Progress Report on Achievements in Conservation, Recycling and Groundwater Recharge 2015 Integrated Water Resources Plan Update; 3.20</t>
  </si>
  <si>
    <t>2017 Total Estimated Starting Storage Balance includes projected dry-year storage of 1,487,000 acre-feet, and 630,000 acre-feet of additional emergency storage. For additional information reference: Water Surplus and Drought Management Report as of 5/10/2016</t>
  </si>
  <si>
    <t>Urban Wholesaler Supply Reliability Analysis - Revised June 24, 2016</t>
  </si>
  <si>
    <t>3 - As per Metropolitan Water District of Southern California (MWDSC) June 15, 2016 Urban Water Supply Reliability Analysis (see MWDSC tab)</t>
  </si>
  <si>
    <r>
      <t>Wholesale Water Availability (MWDSC)</t>
    </r>
    <r>
      <rPr>
        <b/>
        <vertAlign val="superscript"/>
        <sz val="11"/>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</si>
</sst>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_);_(* \(#,##0.0\);_(* &quot;-&quot;??_);_(@_)"/>
    <numFmt numFmtId="165" formatCode="_(* #,##0_);_(* \(#,##0\);_(* &quot;-&quot;??_);_(@_)"/>
    <numFmt numFmtId="166" formatCode="###0;###0"/>
    <numFmt numFmtId="167" formatCode="#,##0;#,##0"/>
    <numFmt numFmtId="168" formatCode="#,##0.0"/>
  </numFmts>
  <fonts count="35">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0"/>
      <name val="Arial"/>
      <family val="2"/>
    </font>
    <font>
      <b/>
      <vertAlign val="superscrip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vertAlign val="superscript"/>
      <sz val="11"/>
      <color theme="0"/>
      <name val="Calibri"/>
      <family val="2"/>
      <scheme val="minor"/>
    </font>
    <font>
      <b/>
      <sz val="14"/>
      <name val="Calibri"/>
      <family val="2"/>
    </font>
    <font>
      <b/>
      <sz val="11"/>
      <name val="Calibri"/>
      <family val="2"/>
    </font>
    <font>
      <b/>
      <sz val="11"/>
      <color rgb="FFFFFFFF"/>
      <name val="Calibri"/>
      <family val="2"/>
    </font>
    <font>
      <sz val="11"/>
      <color rgb="FF000000"/>
      <name val="Calibri"/>
      <family val="2"/>
    </font>
    <font>
      <b/>
      <sz val="11"/>
      <color rgb="FF000000"/>
      <name val="Calibri"/>
      <family val="2"/>
    </font>
    <font>
      <i/>
      <sz val="10"/>
      <color theme="1"/>
      <name val="Calibri"/>
      <family val="2"/>
      <scheme val="minor"/>
    </font>
    <font>
      <i/>
      <sz val="10"/>
      <name val="Calibri"/>
      <family val="2"/>
      <scheme val="minor"/>
    </font>
    <font>
      <sz val="11"/>
      <name val="Calibri"/>
      <family val="2"/>
    </font>
    <font>
      <u/>
      <sz val="11"/>
      <color rgb="FF0000FF"/>
      <name val="Calibri"/>
      <family val="2"/>
    </font>
    <font>
      <sz val="11"/>
      <name val="Calibri"/>
      <family val="2"/>
      <scheme val="minor"/>
    </font>
    <font>
      <b/>
      <i/>
      <sz val="11"/>
      <name val="Calibri"/>
      <family val="2"/>
      <scheme val="minor"/>
    </font>
    <font>
      <i/>
      <sz val="11"/>
      <color theme="1"/>
      <name val="Calibri"/>
      <family val="2"/>
      <scheme val="minor"/>
    </font>
    <font>
      <sz val="12"/>
      <color theme="1"/>
      <name val="Calibri"/>
      <family val="2"/>
      <scheme val="minor"/>
    </font>
    <font>
      <i/>
      <sz val="12"/>
      <color theme="1"/>
      <name val="Calibri"/>
      <family val="2"/>
      <scheme val="minor"/>
    </font>
    <font>
      <b/>
      <sz val="14"/>
      <name val="Calibri"/>
    </font>
    <font>
      <b/>
      <sz val="11"/>
      <name val="Calibri"/>
    </font>
    <font>
      <sz val="11"/>
      <name val="Calibri"/>
    </font>
    <font>
      <i/>
      <sz val="11"/>
      <name val="Calibri"/>
    </font>
    <font>
      <i/>
      <sz val="11"/>
      <name val="Calibri"/>
      <family val="2"/>
    </font>
    <font>
      <i/>
      <sz val="11"/>
      <color rgb="FF000000"/>
      <name val="Calibri"/>
      <family val="2"/>
    </font>
    <font>
      <b/>
      <i/>
      <sz val="11"/>
      <name val="Calibri"/>
    </font>
    <font>
      <b/>
      <i/>
      <sz val="11"/>
      <name val="Calibri"/>
      <family val="2"/>
    </font>
    <font>
      <b/>
      <i/>
      <sz val="11"/>
      <color rgb="FF000000"/>
      <name val="Calibri"/>
      <family val="2"/>
    </font>
    <font>
      <sz val="10"/>
      <color rgb="FF000000"/>
      <name val="Calibri"/>
      <family val="2"/>
      <scheme val="minor"/>
    </font>
    <font>
      <sz val="10"/>
      <name val="Calibri"/>
      <family val="2"/>
      <scheme val="minor"/>
    </font>
  </fonts>
  <fills count="14">
    <fill>
      <patternFill patternType="none"/>
    </fill>
    <fill>
      <patternFill patternType="gray125"/>
    </fill>
    <fill>
      <patternFill patternType="solid">
        <fgColor theme="8"/>
        <bgColor indexed="64"/>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rgb="FF000000"/>
      </patternFill>
    </fill>
    <fill>
      <patternFill patternType="solid">
        <fgColor rgb="FFD9D9D9"/>
      </patternFill>
    </fill>
    <fill>
      <patternFill patternType="solid">
        <fgColor rgb="FFC4BC96"/>
      </patternFill>
    </fill>
    <fill>
      <patternFill patternType="solid">
        <fgColor rgb="FFB7DEE8"/>
      </patternFill>
    </fill>
  </fills>
  <borders count="6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0" fontId="4" fillId="0" borderId="0"/>
    <xf numFmtId="43" fontId="6" fillId="0" borderId="0" applyFont="0" applyFill="0" applyBorder="0" applyAlignment="0" applyProtection="0"/>
    <xf numFmtId="0" fontId="8" fillId="0" borderId="0" applyNumberFormat="0" applyFill="0" applyBorder="0" applyAlignment="0" applyProtection="0"/>
  </cellStyleXfs>
  <cellXfs count="219">
    <xf numFmtId="0" fontId="0" fillId="0" borderId="0" xfId="0"/>
    <xf numFmtId="0" fontId="3" fillId="0" borderId="0" xfId="0" applyFont="1"/>
    <xf numFmtId="0" fontId="2" fillId="0" borderId="1" xfId="0" applyFont="1" applyBorder="1"/>
    <xf numFmtId="0" fontId="2" fillId="0" borderId="4" xfId="0" applyFont="1" applyBorder="1"/>
    <xf numFmtId="0" fontId="2" fillId="0" borderId="0" xfId="0" applyFont="1"/>
    <xf numFmtId="0" fontId="1" fillId="2" borderId="7" xfId="0" applyFont="1" applyFill="1" applyBorder="1"/>
    <xf numFmtId="0" fontId="1" fillId="2" borderId="8" xfId="0" applyFont="1" applyFill="1" applyBorder="1" applyAlignment="1">
      <alignment horizontal="center"/>
    </xf>
    <xf numFmtId="0" fontId="1" fillId="2" borderId="9" xfId="0" applyFont="1" applyFill="1" applyBorder="1" applyAlignment="1">
      <alignment horizontal="center"/>
    </xf>
    <xf numFmtId="0" fontId="2" fillId="0" borderId="10" xfId="0" applyFont="1" applyBorder="1"/>
    <xf numFmtId="0" fontId="1" fillId="2" borderId="7" xfId="0" applyFont="1" applyFill="1" applyBorder="1" applyAlignment="1">
      <alignment vertical="center"/>
    </xf>
    <xf numFmtId="0" fontId="2" fillId="0" borderId="13" xfId="0" applyFont="1" applyBorder="1"/>
    <xf numFmtId="0" fontId="2" fillId="0" borderId="15" xfId="0" applyFont="1" applyBorder="1"/>
    <xf numFmtId="0" fontId="1" fillId="2" borderId="18" xfId="0" applyFont="1" applyFill="1" applyBorder="1" applyAlignment="1">
      <alignment vertical="center"/>
    </xf>
    <xf numFmtId="0" fontId="0" fillId="0" borderId="0" xfId="0" applyFill="1" applyBorder="1"/>
    <xf numFmtId="0" fontId="2" fillId="0" borderId="0" xfId="0" applyFont="1" applyBorder="1"/>
    <xf numFmtId="0" fontId="0" fillId="0" borderId="0" xfId="0" applyAlignment="1">
      <alignment horizontal="left"/>
    </xf>
    <xf numFmtId="0" fontId="2" fillId="0" borderId="18" xfId="0" applyFont="1" applyBorder="1"/>
    <xf numFmtId="0" fontId="2" fillId="0" borderId="24" xfId="0" applyFont="1" applyBorder="1"/>
    <xf numFmtId="0" fontId="2" fillId="0" borderId="26" xfId="0" applyFont="1" applyBorder="1"/>
    <xf numFmtId="0" fontId="2" fillId="0" borderId="30" xfId="0" applyFont="1" applyBorder="1"/>
    <xf numFmtId="0" fontId="2" fillId="0" borderId="34" xfId="0" applyFont="1" applyFill="1" applyBorder="1" applyAlignment="1">
      <alignment horizontal="left"/>
    </xf>
    <xf numFmtId="0" fontId="2" fillId="0" borderId="0" xfId="0" applyFont="1" applyFill="1" applyBorder="1" applyAlignment="1">
      <alignment horizontal="left"/>
    </xf>
    <xf numFmtId="0" fontId="2" fillId="0" borderId="25" xfId="0" applyFont="1" applyFill="1" applyBorder="1" applyAlignment="1">
      <alignment horizontal="left"/>
    </xf>
    <xf numFmtId="0" fontId="2" fillId="0" borderId="0" xfId="0" applyFont="1" applyFill="1" applyBorder="1" applyAlignment="1">
      <alignment horizontal="center"/>
    </xf>
    <xf numFmtId="0" fontId="2" fillId="0" borderId="25" xfId="0" applyFont="1" applyFill="1" applyBorder="1" applyAlignment="1">
      <alignment horizontal="center"/>
    </xf>
    <xf numFmtId="0" fontId="8" fillId="0" borderId="35" xfId="3" applyFill="1" applyBorder="1" applyAlignment="1">
      <alignment horizontal="left"/>
    </xf>
    <xf numFmtId="0" fontId="2" fillId="0" borderId="27" xfId="0" applyFont="1" applyFill="1" applyBorder="1" applyAlignment="1">
      <alignment horizontal="center"/>
    </xf>
    <xf numFmtId="0" fontId="2" fillId="0" borderId="28" xfId="0" applyFont="1" applyFill="1" applyBorder="1" applyAlignment="1">
      <alignment horizontal="center"/>
    </xf>
    <xf numFmtId="164" fontId="0" fillId="4" borderId="2" xfId="2" applyNumberFormat="1" applyFont="1" applyFill="1" applyBorder="1"/>
    <xf numFmtId="165" fontId="0" fillId="0" borderId="11" xfId="2" applyNumberFormat="1" applyFont="1" applyFill="1" applyBorder="1"/>
    <xf numFmtId="165" fontId="0" fillId="5" borderId="12" xfId="2" applyNumberFormat="1" applyFont="1" applyFill="1" applyBorder="1"/>
    <xf numFmtId="165" fontId="0" fillId="0" borderId="0" xfId="2" applyNumberFormat="1" applyFont="1"/>
    <xf numFmtId="165" fontId="1" fillId="2" borderId="8" xfId="2" applyNumberFormat="1" applyFont="1" applyFill="1" applyBorder="1" applyAlignment="1">
      <alignment horizontal="center" wrapText="1"/>
    </xf>
    <xf numFmtId="165" fontId="1" fillId="2" borderId="9" xfId="2" applyNumberFormat="1" applyFont="1" applyFill="1" applyBorder="1" applyAlignment="1">
      <alignment horizontal="center" wrapText="1"/>
    </xf>
    <xf numFmtId="165" fontId="0" fillId="4" borderId="14" xfId="2" applyNumberFormat="1" applyFont="1" applyFill="1" applyBorder="1"/>
    <xf numFmtId="165" fontId="0" fillId="4" borderId="5" xfId="2" applyNumberFormat="1" applyFont="1" applyFill="1" applyBorder="1"/>
    <xf numFmtId="165" fontId="0" fillId="4" borderId="6" xfId="2" applyNumberFormat="1" applyFont="1" applyFill="1" applyBorder="1"/>
    <xf numFmtId="165" fontId="0" fillId="4" borderId="16" xfId="2" applyNumberFormat="1" applyFont="1" applyFill="1" applyBorder="1"/>
    <xf numFmtId="165" fontId="0" fillId="4" borderId="17" xfId="2" applyNumberFormat="1" applyFont="1" applyFill="1" applyBorder="1"/>
    <xf numFmtId="165" fontId="1" fillId="2" borderId="19" xfId="2" applyNumberFormat="1" applyFont="1" applyFill="1" applyBorder="1" applyAlignment="1">
      <alignment horizontal="center" wrapText="1"/>
    </xf>
    <xf numFmtId="165" fontId="1" fillId="2" borderId="20" xfId="2" applyNumberFormat="1" applyFont="1" applyFill="1" applyBorder="1" applyAlignment="1">
      <alignment horizontal="center" wrapText="1"/>
    </xf>
    <xf numFmtId="165" fontId="6" fillId="0" borderId="11" xfId="2" applyNumberFormat="1" applyFont="1" applyFill="1" applyBorder="1"/>
    <xf numFmtId="165" fontId="6" fillId="0" borderId="12" xfId="2" applyNumberFormat="1" applyFont="1" applyFill="1" applyBorder="1"/>
    <xf numFmtId="165" fontId="6" fillId="0" borderId="0" xfId="2" applyNumberFormat="1" applyFont="1" applyFill="1" applyBorder="1"/>
    <xf numFmtId="0" fontId="2" fillId="0" borderId="36" xfId="0" applyFont="1" applyFill="1" applyBorder="1"/>
    <xf numFmtId="0" fontId="2" fillId="0" borderId="23" xfId="0" applyFont="1" applyBorder="1"/>
    <xf numFmtId="1" fontId="2" fillId="0" borderId="23" xfId="0" applyNumberFormat="1" applyFont="1" applyBorder="1"/>
    <xf numFmtId="0" fontId="2" fillId="0" borderId="23" xfId="0" applyNumberFormat="1" applyFont="1" applyBorder="1"/>
    <xf numFmtId="0" fontId="10" fillId="0" borderId="0" xfId="0" applyFont="1" applyFill="1" applyBorder="1" applyAlignment="1">
      <alignment horizontal="left" vertical="top"/>
    </xf>
    <xf numFmtId="0" fontId="0" fillId="0" borderId="0" xfId="0" applyFill="1" applyBorder="1" applyAlignment="1">
      <alignment horizontal="left" vertical="top"/>
    </xf>
    <xf numFmtId="0" fontId="11" fillId="0" borderId="0" xfId="0" applyFont="1" applyFill="1" applyBorder="1" applyAlignment="1">
      <alignment horizontal="left" vertical="top"/>
    </xf>
    <xf numFmtId="0" fontId="11" fillId="0" borderId="39" xfId="0" applyFont="1" applyFill="1" applyBorder="1" applyAlignment="1">
      <alignment horizontal="left" vertical="top" wrapText="1"/>
    </xf>
    <xf numFmtId="166" fontId="13" fillId="0" borderId="39" xfId="0" applyNumberFormat="1" applyFont="1" applyFill="1" applyBorder="1" applyAlignment="1">
      <alignment horizontal="right" vertical="top" wrapText="1"/>
    </xf>
    <xf numFmtId="167" fontId="13" fillId="0" borderId="39" xfId="0" applyNumberFormat="1" applyFont="1" applyFill="1" applyBorder="1" applyAlignment="1">
      <alignment horizontal="right" vertical="top" wrapText="1"/>
    </xf>
    <xf numFmtId="0" fontId="11" fillId="3" borderId="39" xfId="0" applyFont="1" applyFill="1" applyBorder="1" applyAlignment="1">
      <alignment horizontal="left" vertical="top" wrapText="1"/>
    </xf>
    <xf numFmtId="10" fontId="0" fillId="0" borderId="0" xfId="0" applyNumberFormat="1"/>
    <xf numFmtId="9" fontId="2" fillId="0" borderId="23" xfId="0" applyNumberFormat="1" applyFont="1" applyBorder="1"/>
    <xf numFmtId="165" fontId="0" fillId="4" borderId="40" xfId="2" applyNumberFormat="1" applyFont="1" applyFill="1" applyBorder="1"/>
    <xf numFmtId="0" fontId="15" fillId="0" borderId="0" xfId="0" applyFont="1"/>
    <xf numFmtId="0" fontId="16" fillId="0" borderId="0" xfId="0" applyFont="1" applyFill="1" applyBorder="1"/>
    <xf numFmtId="0" fontId="0" fillId="0" borderId="0" xfId="0" applyFill="1"/>
    <xf numFmtId="0" fontId="11" fillId="0" borderId="0" xfId="0" applyFont="1" applyFill="1" applyBorder="1" applyAlignment="1">
      <alignment horizontal="left" vertical="top" wrapText="1"/>
    </xf>
    <xf numFmtId="0" fontId="0" fillId="0" borderId="0" xfId="0" applyFill="1" applyBorder="1" applyAlignment="1">
      <alignment horizontal="right" vertical="top"/>
    </xf>
    <xf numFmtId="167" fontId="13" fillId="0" borderId="39" xfId="0" applyNumberFormat="1" applyFont="1" applyFill="1" applyBorder="1" applyAlignment="1">
      <alignment vertical="top" wrapText="1"/>
    </xf>
    <xf numFmtId="0" fontId="0" fillId="0" borderId="0" xfId="0" applyFill="1" applyBorder="1" applyAlignment="1">
      <alignment vertical="top"/>
    </xf>
    <xf numFmtId="166" fontId="13" fillId="0" borderId="39" xfId="0" applyNumberFormat="1" applyFont="1" applyFill="1" applyBorder="1" applyAlignment="1">
      <alignment vertical="top" wrapText="1"/>
    </xf>
    <xf numFmtId="37" fontId="13" fillId="0" borderId="39" xfId="0" applyNumberFormat="1" applyFont="1" applyFill="1" applyBorder="1" applyAlignment="1">
      <alignment vertical="top" wrapText="1"/>
    </xf>
    <xf numFmtId="0" fontId="19" fillId="0" borderId="1" xfId="0" applyFont="1" applyBorder="1"/>
    <xf numFmtId="0" fontId="19" fillId="0" borderId="4" xfId="0" applyFont="1" applyBorder="1"/>
    <xf numFmtId="165" fontId="0" fillId="0" borderId="5" xfId="2" applyNumberFormat="1" applyFont="1" applyBorder="1"/>
    <xf numFmtId="165" fontId="0" fillId="0" borderId="5" xfId="2" applyNumberFormat="1" applyFont="1" applyFill="1" applyBorder="1"/>
    <xf numFmtId="165" fontId="0" fillId="0" borderId="6" xfId="2" applyNumberFormat="1" applyFont="1" applyFill="1" applyBorder="1"/>
    <xf numFmtId="0" fontId="1" fillId="2" borderId="8" xfId="2" applyNumberFormat="1" applyFont="1" applyFill="1" applyBorder="1" applyAlignment="1">
      <alignment horizontal="center" wrapText="1"/>
    </xf>
    <xf numFmtId="0" fontId="1" fillId="2" borderId="9" xfId="2" applyNumberFormat="1" applyFont="1" applyFill="1" applyBorder="1" applyAlignment="1">
      <alignment horizontal="center" wrapText="1"/>
    </xf>
    <xf numFmtId="164" fontId="0" fillId="4" borderId="3" xfId="2" applyNumberFormat="1" applyFont="1" applyFill="1" applyBorder="1"/>
    <xf numFmtId="165" fontId="0" fillId="0" borderId="6" xfId="0" applyNumberFormat="1" applyBorder="1"/>
    <xf numFmtId="165" fontId="0" fillId="0" borderId="5" xfId="0" applyNumberFormat="1" applyBorder="1"/>
    <xf numFmtId="0" fontId="19" fillId="0" borderId="15" xfId="0" applyFont="1" applyBorder="1"/>
    <xf numFmtId="0" fontId="20" fillId="0" borderId="26" xfId="0" applyFont="1" applyFill="1" applyBorder="1" applyAlignment="1">
      <alignment horizontal="right"/>
    </xf>
    <xf numFmtId="165" fontId="0" fillId="0" borderId="6" xfId="2" applyNumberFormat="1" applyFont="1" applyBorder="1"/>
    <xf numFmtId="165" fontId="0" fillId="0" borderId="16" xfId="0" applyNumberFormat="1" applyBorder="1"/>
    <xf numFmtId="165" fontId="0" fillId="0" borderId="17" xfId="0" applyNumberFormat="1" applyBorder="1"/>
    <xf numFmtId="0" fontId="23" fillId="0" borderId="0" xfId="0" applyFont="1" applyAlignment="1">
      <alignment horizontal="center"/>
    </xf>
    <xf numFmtId="0" fontId="21" fillId="0" borderId="0" xfId="0" applyFont="1" applyAlignment="1">
      <alignment horizontal="center"/>
    </xf>
    <xf numFmtId="0" fontId="21" fillId="2" borderId="31" xfId="0" applyFont="1" applyFill="1" applyBorder="1" applyAlignment="1">
      <alignment horizontal="center"/>
    </xf>
    <xf numFmtId="0" fontId="21" fillId="2" borderId="30" xfId="0" applyFont="1" applyFill="1" applyBorder="1" applyAlignment="1">
      <alignment horizontal="center"/>
    </xf>
    <xf numFmtId="168" fontId="0" fillId="0" borderId="47" xfId="0" applyNumberFormat="1" applyFont="1" applyBorder="1"/>
    <xf numFmtId="168" fontId="0" fillId="0" borderId="49" xfId="0" applyNumberFormat="1" applyFont="1" applyBorder="1"/>
    <xf numFmtId="168" fontId="0" fillId="0" borderId="14" xfId="0" applyNumberFormat="1" applyFont="1" applyBorder="1"/>
    <xf numFmtId="0" fontId="1" fillId="2" borderId="53" xfId="0" applyFont="1" applyFill="1" applyBorder="1" applyAlignment="1">
      <alignment horizontal="center"/>
    </xf>
    <xf numFmtId="0" fontId="1" fillId="2" borderId="54" xfId="0" applyFont="1" applyFill="1" applyBorder="1" applyAlignment="1">
      <alignment horizontal="center"/>
    </xf>
    <xf numFmtId="0" fontId="19" fillId="0" borderId="57" xfId="0" applyFont="1" applyBorder="1"/>
    <xf numFmtId="0" fontId="20" fillId="0" borderId="22" xfId="0" applyFont="1" applyFill="1" applyBorder="1" applyAlignment="1">
      <alignment horizontal="right"/>
    </xf>
    <xf numFmtId="0" fontId="21" fillId="2" borderId="29" xfId="0" applyFont="1" applyFill="1" applyBorder="1" applyAlignment="1">
      <alignment horizontal="center"/>
    </xf>
    <xf numFmtId="0" fontId="0" fillId="2" borderId="55" xfId="0" applyFill="1" applyBorder="1"/>
    <xf numFmtId="0" fontId="1" fillId="2" borderId="58" xfId="0" applyFont="1" applyFill="1" applyBorder="1" applyAlignment="1">
      <alignment horizontal="left" vertical="center"/>
    </xf>
    <xf numFmtId="3" fontId="0" fillId="0" borderId="56" xfId="0" applyNumberFormat="1" applyFont="1" applyBorder="1"/>
    <xf numFmtId="3" fontId="0" fillId="0" borderId="5" xfId="0" applyNumberFormat="1" applyFont="1" applyBorder="1"/>
    <xf numFmtId="3" fontId="0" fillId="0" borderId="5" xfId="0" applyNumberFormat="1" applyFont="1" applyFill="1" applyBorder="1" applyAlignment="1">
      <alignment horizontal="right"/>
    </xf>
    <xf numFmtId="3" fontId="0" fillId="0" borderId="51" xfId="0" applyNumberFormat="1" applyFont="1" applyBorder="1"/>
    <xf numFmtId="3" fontId="0" fillId="0" borderId="16" xfId="0" applyNumberFormat="1" applyFont="1" applyBorder="1"/>
    <xf numFmtId="3" fontId="0" fillId="0" borderId="27" xfId="0" applyNumberFormat="1" applyFont="1" applyBorder="1"/>
    <xf numFmtId="3" fontId="0" fillId="0" borderId="27" xfId="0" applyNumberFormat="1" applyFont="1" applyBorder="1" applyAlignment="1">
      <alignment horizontal="right"/>
    </xf>
    <xf numFmtId="3" fontId="0" fillId="0" borderId="45" xfId="0" applyNumberFormat="1" applyFont="1" applyBorder="1"/>
    <xf numFmtId="3" fontId="0" fillId="0" borderId="59" xfId="0" applyNumberFormat="1" applyFont="1" applyBorder="1"/>
    <xf numFmtId="3" fontId="0" fillId="0" borderId="59" xfId="0" applyNumberFormat="1" applyFont="1" applyFill="1" applyBorder="1"/>
    <xf numFmtId="168" fontId="0" fillId="0" borderId="1" xfId="0" applyNumberFormat="1" applyFont="1" applyBorder="1"/>
    <xf numFmtId="3" fontId="0" fillId="0" borderId="4" xfId="0" applyNumberFormat="1" applyFont="1" applyBorder="1"/>
    <xf numFmtId="3" fontId="0" fillId="0" borderId="15" xfId="0" applyNumberFormat="1" applyFont="1" applyBorder="1"/>
    <xf numFmtId="3" fontId="0" fillId="0" borderId="10" xfId="0" applyNumberFormat="1" applyFont="1" applyBorder="1"/>
    <xf numFmtId="0" fontId="1" fillId="2" borderId="54" xfId="0" applyFont="1" applyFill="1" applyBorder="1" applyAlignment="1">
      <alignment horizontal="right"/>
    </xf>
    <xf numFmtId="168" fontId="0" fillId="0" borderId="47" xfId="0" applyNumberFormat="1" applyFont="1" applyBorder="1" applyAlignment="1">
      <alignment horizontal="right"/>
    </xf>
    <xf numFmtId="3" fontId="0" fillId="0" borderId="59" xfId="0" applyNumberFormat="1" applyFont="1" applyBorder="1" applyAlignment="1">
      <alignment horizontal="right"/>
    </xf>
    <xf numFmtId="3" fontId="0" fillId="0" borderId="59" xfId="0" applyNumberFormat="1" applyFont="1" applyFill="1" applyBorder="1" applyAlignment="1">
      <alignment horizontal="right"/>
    </xf>
    <xf numFmtId="3" fontId="0" fillId="0" borderId="52" xfId="0" applyNumberFormat="1" applyFont="1" applyBorder="1" applyAlignment="1">
      <alignment horizontal="right"/>
    </xf>
    <xf numFmtId="168" fontId="0" fillId="0" borderId="21" xfId="0" applyNumberFormat="1" applyFont="1" applyBorder="1"/>
    <xf numFmtId="3" fontId="0" fillId="0" borderId="57" xfId="0" applyNumberFormat="1" applyFont="1" applyBorder="1"/>
    <xf numFmtId="3" fontId="0" fillId="0" borderId="50" xfId="0" applyNumberFormat="1" applyFont="1" applyBorder="1"/>
    <xf numFmtId="168" fontId="0" fillId="0" borderId="0" xfId="0" applyNumberFormat="1" applyFont="1" applyFill="1" applyAlignment="1">
      <alignment horizontal="right"/>
    </xf>
    <xf numFmtId="0" fontId="0" fillId="0" borderId="0" xfId="0" applyAlignment="1">
      <alignment horizontal="right"/>
    </xf>
    <xf numFmtId="3" fontId="0" fillId="0" borderId="16" xfId="0" applyNumberFormat="1" applyFont="1" applyFill="1" applyBorder="1" applyAlignment="1">
      <alignment horizontal="right"/>
    </xf>
    <xf numFmtId="0" fontId="1" fillId="2" borderId="19" xfId="0" applyFont="1" applyFill="1" applyBorder="1" applyAlignment="1">
      <alignment horizontal="center"/>
    </xf>
    <xf numFmtId="0" fontId="1" fillId="2" borderId="20" xfId="0" applyFont="1" applyFill="1" applyBorder="1" applyAlignment="1">
      <alignment horizontal="center"/>
    </xf>
    <xf numFmtId="3" fontId="0" fillId="0" borderId="6" xfId="0" applyNumberFormat="1" applyFont="1" applyFill="1" applyBorder="1" applyAlignment="1">
      <alignment horizontal="right"/>
    </xf>
    <xf numFmtId="3" fontId="0" fillId="0" borderId="17" xfId="0" applyNumberFormat="1" applyFont="1" applyFill="1" applyBorder="1" applyAlignment="1">
      <alignment horizontal="right"/>
    </xf>
    <xf numFmtId="3" fontId="0" fillId="0" borderId="14" xfId="0" applyNumberFormat="1" applyFont="1" applyFill="1" applyBorder="1" applyAlignment="1">
      <alignment horizontal="right"/>
    </xf>
    <xf numFmtId="3" fontId="0" fillId="0" borderId="40" xfId="0" applyNumberFormat="1" applyFont="1" applyFill="1" applyBorder="1" applyAlignment="1">
      <alignment horizontal="right"/>
    </xf>
    <xf numFmtId="0" fontId="7" fillId="2" borderId="11" xfId="0" applyFont="1" applyFill="1" applyBorder="1" applyAlignment="1">
      <alignment horizontal="center"/>
    </xf>
    <xf numFmtId="0" fontId="7" fillId="2" borderId="12" xfId="0" applyFont="1" applyFill="1" applyBorder="1" applyAlignment="1">
      <alignment horizontal="center"/>
    </xf>
    <xf numFmtId="0" fontId="1" fillId="2" borderId="30" xfId="0" applyFont="1" applyFill="1" applyBorder="1" applyAlignment="1">
      <alignment horizontal="left" vertical="center"/>
    </xf>
    <xf numFmtId="0" fontId="1" fillId="2" borderId="26" xfId="0" applyFont="1" applyFill="1" applyBorder="1" applyAlignment="1">
      <alignment horizontal="left" vertical="center"/>
    </xf>
    <xf numFmtId="0" fontId="19" fillId="0" borderId="48" xfId="0" applyFont="1" applyBorder="1"/>
    <xf numFmtId="0" fontId="19" fillId="0" borderId="60" xfId="0" applyFont="1" applyBorder="1"/>
    <xf numFmtId="0" fontId="20" fillId="0" borderId="53" xfId="0" applyFont="1" applyFill="1" applyBorder="1" applyAlignment="1">
      <alignment horizontal="right"/>
    </xf>
    <xf numFmtId="0" fontId="1" fillId="2" borderId="18" xfId="0" applyFont="1" applyFill="1" applyBorder="1" applyAlignment="1">
      <alignment horizontal="center"/>
    </xf>
    <xf numFmtId="0" fontId="7" fillId="2" borderId="10" xfId="0" applyFont="1" applyFill="1" applyBorder="1" applyAlignment="1">
      <alignment horizontal="center"/>
    </xf>
    <xf numFmtId="3" fontId="0" fillId="0" borderId="13" xfId="0" applyNumberFormat="1" applyFont="1" applyFill="1" applyBorder="1" applyAlignment="1">
      <alignment horizontal="right"/>
    </xf>
    <xf numFmtId="3" fontId="0" fillId="0" borderId="4" xfId="0" applyNumberFormat="1" applyFont="1" applyFill="1" applyBorder="1" applyAlignment="1">
      <alignment horizontal="right"/>
    </xf>
    <xf numFmtId="3" fontId="0" fillId="0" borderId="15" xfId="0" applyNumberFormat="1" applyFont="1" applyFill="1" applyBorder="1" applyAlignment="1">
      <alignment horizontal="right"/>
    </xf>
    <xf numFmtId="165" fontId="0" fillId="6" borderId="11" xfId="2" applyNumberFormat="1" applyFont="1" applyFill="1" applyBorder="1"/>
    <xf numFmtId="165" fontId="0" fillId="6" borderId="12" xfId="2" applyNumberFormat="1" applyFont="1" applyFill="1" applyBorder="1"/>
    <xf numFmtId="0" fontId="16" fillId="9" borderId="36" xfId="0" applyFont="1" applyFill="1" applyBorder="1"/>
    <xf numFmtId="0" fontId="0" fillId="9" borderId="37" xfId="0" applyFill="1" applyBorder="1"/>
    <xf numFmtId="0" fontId="0" fillId="9" borderId="38" xfId="0" applyFill="1" applyBorder="1"/>
    <xf numFmtId="167" fontId="14" fillId="0" borderId="0" xfId="0" applyNumberFormat="1" applyFont="1" applyFill="1" applyBorder="1" applyAlignment="1">
      <alignment vertical="top" wrapText="1"/>
    </xf>
    <xf numFmtId="165" fontId="6" fillId="3" borderId="23" xfId="2" applyNumberFormat="1" applyFont="1" applyFill="1" applyBorder="1"/>
    <xf numFmtId="165" fontId="0" fillId="3" borderId="45" xfId="2" applyNumberFormat="1" applyFont="1" applyFill="1" applyBorder="1"/>
    <xf numFmtId="165" fontId="0" fillId="3" borderId="12" xfId="2" applyNumberFormat="1" applyFont="1" applyFill="1" applyBorder="1"/>
    <xf numFmtId="165" fontId="0" fillId="8" borderId="2" xfId="2" applyNumberFormat="1" applyFont="1" applyFill="1" applyBorder="1"/>
    <xf numFmtId="165" fontId="0" fillId="8" borderId="3" xfId="2" applyNumberFormat="1" applyFont="1" applyFill="1" applyBorder="1"/>
    <xf numFmtId="3" fontId="0" fillId="8" borderId="10" xfId="0" applyNumberFormat="1" applyFont="1" applyFill="1" applyBorder="1" applyAlignment="1">
      <alignment horizontal="right"/>
    </xf>
    <xf numFmtId="3" fontId="0" fillId="8" borderId="11" xfId="0" applyNumberFormat="1" applyFont="1" applyFill="1" applyBorder="1" applyAlignment="1">
      <alignment horizontal="right"/>
    </xf>
    <xf numFmtId="3" fontId="0" fillId="8" borderId="12" xfId="0" applyNumberFormat="1" applyFont="1" applyFill="1" applyBorder="1" applyAlignment="1">
      <alignment horizontal="right"/>
    </xf>
    <xf numFmtId="165" fontId="0" fillId="6" borderId="16" xfId="2" applyNumberFormat="1" applyFont="1" applyFill="1" applyBorder="1"/>
    <xf numFmtId="165" fontId="0" fillId="6" borderId="17" xfId="2" applyNumberFormat="1" applyFont="1" applyFill="1" applyBorder="1"/>
    <xf numFmtId="3" fontId="0" fillId="7" borderId="44" xfId="0" applyNumberFormat="1" applyFont="1" applyFill="1" applyBorder="1"/>
    <xf numFmtId="165" fontId="0" fillId="7" borderId="2" xfId="2" applyNumberFormat="1" applyFont="1" applyFill="1" applyBorder="1"/>
    <xf numFmtId="165" fontId="0" fillId="7" borderId="3" xfId="2" applyNumberFormat="1" applyFont="1" applyFill="1" applyBorder="1"/>
    <xf numFmtId="0" fontId="24" fillId="0" borderId="0" xfId="0" applyFont="1" applyFill="1" applyBorder="1" applyAlignment="1">
      <alignment horizontal="left" vertical="top"/>
    </xf>
    <xf numFmtId="0" fontId="25" fillId="0" borderId="0" xfId="0" applyFont="1" applyFill="1" applyBorder="1" applyAlignment="1">
      <alignment horizontal="left" vertical="top"/>
    </xf>
    <xf numFmtId="0" fontId="0" fillId="10" borderId="0" xfId="0" applyFill="1" applyBorder="1" applyAlignment="1">
      <alignment horizontal="left" vertical="top" wrapText="1"/>
    </xf>
    <xf numFmtId="166" fontId="12" fillId="10" borderId="0" xfId="0" applyNumberFormat="1" applyFont="1" applyFill="1" applyBorder="1" applyAlignment="1">
      <alignment horizontal="center" vertical="top" wrapText="1"/>
    </xf>
    <xf numFmtId="0" fontId="26" fillId="0" borderId="39" xfId="0" applyFont="1" applyFill="1" applyBorder="1" applyAlignment="1">
      <alignment horizontal="left" vertical="top" wrapText="1"/>
    </xf>
    <xf numFmtId="0" fontId="25" fillId="11" borderId="39" xfId="0" applyFont="1" applyFill="1" applyBorder="1" applyAlignment="1">
      <alignment horizontal="left" vertical="top" wrapText="1"/>
    </xf>
    <xf numFmtId="0" fontId="27" fillId="12" borderId="39" xfId="0" applyFont="1" applyFill="1" applyBorder="1" applyAlignment="1">
      <alignment horizontal="left" vertical="top" wrapText="1"/>
    </xf>
    <xf numFmtId="0" fontId="25" fillId="13" borderId="39" xfId="0" applyFont="1" applyFill="1" applyBorder="1" applyAlignment="1">
      <alignment horizontal="left" vertical="top" wrapText="1"/>
    </xf>
    <xf numFmtId="0" fontId="25" fillId="13" borderId="39" xfId="0" applyFont="1" applyFill="1" applyBorder="1" applyAlignment="1">
      <alignment horizontal="right" vertical="top" wrapText="1"/>
    </xf>
    <xf numFmtId="0" fontId="26" fillId="0" borderId="0" xfId="0" applyFont="1" applyFill="1" applyBorder="1" applyAlignment="1">
      <alignment horizontal="left" vertical="top"/>
    </xf>
    <xf numFmtId="0" fontId="25" fillId="0" borderId="39" xfId="0" applyFont="1" applyFill="1" applyBorder="1" applyAlignment="1">
      <alignment horizontal="left" vertical="top" wrapText="1"/>
    </xf>
    <xf numFmtId="0" fontId="26" fillId="0" borderId="39" xfId="0" applyFont="1" applyFill="1" applyBorder="1" applyAlignment="1">
      <alignment horizontal="right" vertical="top" wrapText="1"/>
    </xf>
    <xf numFmtId="0" fontId="25" fillId="10" borderId="0" xfId="0" applyFont="1" applyFill="1" applyBorder="1" applyAlignment="1">
      <alignment horizontal="center" vertical="top" wrapText="1"/>
    </xf>
    <xf numFmtId="0" fontId="30" fillId="12" borderId="39" xfId="0" applyFont="1" applyFill="1" applyBorder="1" applyAlignment="1">
      <alignment horizontal="left" vertical="top" wrapText="1"/>
    </xf>
    <xf numFmtId="167" fontId="14" fillId="11" borderId="39" xfId="0" applyNumberFormat="1" applyFont="1" applyFill="1" applyBorder="1" applyAlignment="1">
      <alignment horizontal="right" vertical="top" wrapText="1"/>
    </xf>
    <xf numFmtId="166" fontId="12" fillId="10" borderId="0" xfId="0" applyNumberFormat="1" applyFont="1" applyFill="1" applyBorder="1" applyAlignment="1">
      <alignment horizontal="right" vertical="top" wrapText="1"/>
    </xf>
    <xf numFmtId="167" fontId="29" fillId="12" borderId="39" xfId="0" applyNumberFormat="1" applyFont="1" applyFill="1" applyBorder="1" applyAlignment="1">
      <alignment horizontal="right" vertical="top" wrapText="1"/>
    </xf>
    <xf numFmtId="167" fontId="14" fillId="11" borderId="39" xfId="0" applyNumberFormat="1" applyFont="1" applyFill="1" applyBorder="1" applyAlignment="1">
      <alignment vertical="top" wrapText="1"/>
    </xf>
    <xf numFmtId="166" fontId="12" fillId="10" borderId="0" xfId="0" applyNumberFormat="1" applyFont="1" applyFill="1" applyBorder="1" applyAlignment="1">
      <alignment vertical="top" wrapText="1"/>
    </xf>
    <xf numFmtId="167" fontId="32" fillId="12" borderId="39" xfId="0" applyNumberFormat="1" applyFont="1" applyFill="1" applyBorder="1" applyAlignment="1">
      <alignment horizontal="right" vertical="top" wrapText="1"/>
    </xf>
    <xf numFmtId="0" fontId="25" fillId="11" borderId="0" xfId="0" applyFont="1" applyFill="1" applyBorder="1" applyAlignment="1">
      <alignment horizontal="left" vertical="top" wrapText="1"/>
    </xf>
    <xf numFmtId="167" fontId="14" fillId="11" borderId="0" xfId="0" applyNumberFormat="1" applyFont="1" applyFill="1" applyBorder="1" applyAlignment="1">
      <alignment horizontal="right" vertical="top" wrapText="1"/>
    </xf>
    <xf numFmtId="0" fontId="0" fillId="0" borderId="0" xfId="0" applyFill="1" applyBorder="1" applyAlignment="1">
      <alignment horizontal="left" wrapText="1"/>
    </xf>
    <xf numFmtId="0" fontId="25"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0" fillId="0" borderId="0" xfId="0" applyFill="1" applyBorder="1" applyAlignment="1">
      <alignment horizontal="left" vertical="center" wrapText="1"/>
    </xf>
    <xf numFmtId="0" fontId="24" fillId="0" borderId="0" xfId="0" applyFont="1" applyFill="1" applyBorder="1" applyAlignment="1">
      <alignment horizontal="left" vertical="top" wrapText="1"/>
    </xf>
    <xf numFmtId="0" fontId="11" fillId="11" borderId="39" xfId="0" applyFont="1" applyFill="1" applyBorder="1" applyAlignment="1">
      <alignment horizontal="left" vertical="top" wrapText="1"/>
    </xf>
    <xf numFmtId="0" fontId="34" fillId="0" borderId="0" xfId="0" applyFont="1" applyFill="1" applyBorder="1" applyAlignment="1">
      <alignment horizontal="left" vertical="top" wrapText="1"/>
    </xf>
    <xf numFmtId="167" fontId="13" fillId="3" borderId="39" xfId="0" applyNumberFormat="1" applyFont="1" applyFill="1" applyBorder="1" applyAlignment="1">
      <alignment horizontal="right" vertical="top" wrapText="1"/>
    </xf>
    <xf numFmtId="167" fontId="14" fillId="0" borderId="0" xfId="0" applyNumberFormat="1" applyFont="1" applyFill="1" applyBorder="1" applyAlignment="1">
      <alignment horizontal="right" vertical="top" wrapText="1"/>
    </xf>
    <xf numFmtId="0" fontId="25" fillId="0" borderId="0" xfId="0" applyFont="1" applyFill="1" applyBorder="1" applyAlignment="1">
      <alignment horizontal="right" vertical="top" wrapText="1"/>
    </xf>
    <xf numFmtId="0" fontId="30" fillId="0" borderId="0" xfId="0" applyFont="1" applyFill="1" applyBorder="1" applyAlignment="1">
      <alignment horizontal="left" vertical="top" wrapText="1"/>
    </xf>
    <xf numFmtId="167" fontId="32" fillId="0" borderId="0" xfId="0" applyNumberFormat="1" applyFont="1" applyFill="1" applyBorder="1" applyAlignment="1">
      <alignment horizontal="right" vertical="top" wrapText="1"/>
    </xf>
    <xf numFmtId="0" fontId="2" fillId="0" borderId="19" xfId="0" applyFont="1" applyFill="1" applyBorder="1" applyAlignment="1">
      <alignment horizontal="left"/>
    </xf>
    <xf numFmtId="0" fontId="2" fillId="0" borderId="20" xfId="0" applyFont="1" applyFill="1" applyBorder="1" applyAlignment="1">
      <alignment horizontal="left"/>
    </xf>
    <xf numFmtId="0" fontId="2" fillId="0" borderId="33" xfId="0" applyFont="1" applyFill="1" applyBorder="1" applyAlignment="1">
      <alignment horizontal="left"/>
    </xf>
    <xf numFmtId="0" fontId="2" fillId="0" borderId="31" xfId="0" applyFont="1" applyFill="1" applyBorder="1" applyAlignment="1">
      <alignment horizontal="left"/>
    </xf>
    <xf numFmtId="0" fontId="2" fillId="0" borderId="32" xfId="0" applyFont="1" applyFill="1" applyBorder="1" applyAlignment="1">
      <alignment horizontal="left"/>
    </xf>
    <xf numFmtId="0" fontId="21" fillId="0" borderId="0" xfId="0" applyFont="1" applyAlignment="1">
      <alignment horizontal="center"/>
    </xf>
    <xf numFmtId="0" fontId="3" fillId="0" borderId="0" xfId="0" applyFont="1" applyAlignment="1">
      <alignment horizontal="center"/>
    </xf>
    <xf numFmtId="0" fontId="22" fillId="0" borderId="0" xfId="0" applyFont="1" applyAlignment="1">
      <alignment horizontal="center"/>
    </xf>
    <xf numFmtId="0" fontId="1" fillId="2" borderId="29" xfId="0" applyFont="1" applyFill="1" applyBorder="1" applyAlignment="1">
      <alignment horizontal="center" wrapText="1"/>
    </xf>
    <xf numFmtId="0" fontId="1" fillId="2" borderId="55" xfId="0" applyFont="1" applyFill="1" applyBorder="1" applyAlignment="1">
      <alignment horizontal="center" wrapText="1"/>
    </xf>
    <xf numFmtId="0" fontId="1" fillId="2" borderId="44" xfId="0" applyFont="1" applyFill="1" applyBorder="1" applyAlignment="1">
      <alignment horizontal="center" wrapText="1"/>
    </xf>
    <xf numFmtId="0" fontId="1" fillId="2" borderId="0" xfId="0" applyFont="1" applyFill="1" applyBorder="1" applyAlignment="1">
      <alignment horizontal="center" vertical="center" wrapText="1"/>
    </xf>
    <xf numFmtId="0" fontId="1" fillId="2" borderId="48" xfId="0" applyFont="1" applyFill="1" applyBorder="1" applyAlignment="1">
      <alignment horizontal="center" vertical="center"/>
    </xf>
    <xf numFmtId="0" fontId="1" fillId="2" borderId="46" xfId="0" applyFont="1" applyFill="1" applyBorder="1" applyAlignment="1">
      <alignment horizontal="center" vertical="center"/>
    </xf>
    <xf numFmtId="0" fontId="33"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8" fillId="0" borderId="41" xfId="3" applyFill="1" applyBorder="1" applyAlignment="1">
      <alignment horizontal="left" vertical="top" wrapText="1"/>
    </xf>
    <xf numFmtId="0" fontId="8" fillId="0" borderId="42" xfId="3" applyFill="1" applyBorder="1" applyAlignment="1">
      <alignment horizontal="left" vertical="top" wrapText="1"/>
    </xf>
    <xf numFmtId="0" fontId="8" fillId="0" borderId="43" xfId="3" applyFill="1" applyBorder="1" applyAlignment="1">
      <alignment horizontal="left" vertical="top" wrapText="1"/>
    </xf>
    <xf numFmtId="0" fontId="18"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26" fillId="0" borderId="41" xfId="0" applyFont="1" applyFill="1" applyBorder="1" applyAlignment="1">
      <alignment horizontal="left" vertical="top" wrapText="1"/>
    </xf>
    <xf numFmtId="0" fontId="26" fillId="0" borderId="42" xfId="0" applyFont="1" applyFill="1" applyBorder="1" applyAlignment="1">
      <alignment horizontal="left" vertical="top" wrapText="1"/>
    </xf>
    <xf numFmtId="0" fontId="26" fillId="0" borderId="43" xfId="0" applyFont="1" applyFill="1" applyBorder="1" applyAlignment="1">
      <alignment horizontal="left" vertical="top" wrapText="1"/>
    </xf>
    <xf numFmtId="0" fontId="25" fillId="10" borderId="0" xfId="0" applyFont="1" applyFill="1" applyBorder="1" applyAlignment="1">
      <alignment horizontal="center" vertical="top" wrapText="1"/>
    </xf>
  </cellXfs>
  <cellStyles count="4">
    <cellStyle name="Comma" xfId="2" builtinId="3"/>
    <cellStyle name="Hyperlink" xfId="3"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bergh@callegua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mwdh2o.com/PDF_About_Your_Water/2.4.2_Regional_Urban_Water_Management_Plan.pdf" TargetMode="External"/><Relationship Id="rId13" Type="http://schemas.openxmlformats.org/officeDocument/2006/relationships/hyperlink" Target="http://www.mwdh2o.com/PDF_About_Your_Water/2.4.2_Regional_Urban_Water_Management_Plan.pdf" TargetMode="External"/><Relationship Id="rId18" Type="http://schemas.openxmlformats.org/officeDocument/2006/relationships/hyperlink" Target="http://www.mwdh2o.com/PDF_About_Your_Water/2.4.2_Regional_Urban_Water_Management_Plan.pdf" TargetMode="External"/><Relationship Id="rId26" Type="http://schemas.openxmlformats.org/officeDocument/2006/relationships/hyperlink" Target="http://www.mwdh2o.com/PDF_About_Your_Water/2.4.2_Regional_Urban_Water_Management_Plan.pdf" TargetMode="External"/><Relationship Id="rId3" Type="http://schemas.openxmlformats.org/officeDocument/2006/relationships/hyperlink" Target="http://www.mwdh2o.com/PDF_About_Your_Water/2.4.2_Regional_Urban_Water_Management_Plan.pdf" TargetMode="External"/><Relationship Id="rId21" Type="http://schemas.openxmlformats.org/officeDocument/2006/relationships/hyperlink" Target="http://www.mwdh2o.com/PDF_About_Your_Water/2.4.2_Regional_Urban_Water_Management_Plan.pdf" TargetMode="External"/><Relationship Id="rId7" Type="http://schemas.openxmlformats.org/officeDocument/2006/relationships/hyperlink" Target="http://www.mwdh2o.com/PDF_About_Your_Water/2.4.2_Regional_Urban_Water_Management_Plan.pdf" TargetMode="External"/><Relationship Id="rId12" Type="http://schemas.openxmlformats.org/officeDocument/2006/relationships/hyperlink" Target="http://www.mwdh2o.com/PDF_About_Your_Water/2.4.2_Regional_Urban_Water_Management_Plan.pdf" TargetMode="External"/><Relationship Id="rId17" Type="http://schemas.openxmlformats.org/officeDocument/2006/relationships/hyperlink" Target="http://www.mwdh2o.com/PDF_About_Your_Water/2.4.2_Regional_Urban_Water_Management_Plan.pdf" TargetMode="External"/><Relationship Id="rId25" Type="http://schemas.openxmlformats.org/officeDocument/2006/relationships/hyperlink" Target="http://www.mwdh2o.com/PDF_About_Your_Water/2.4.2_Regional_Urban_Water_Management_Plan.pdf" TargetMode="External"/><Relationship Id="rId2" Type="http://schemas.openxmlformats.org/officeDocument/2006/relationships/hyperlink" Target="http://www.mwdh2o.com/PDF_About_Your_Water/2.4.2_Regional_Urban_Water_Management_Plan.pdf" TargetMode="External"/><Relationship Id="rId16" Type="http://schemas.openxmlformats.org/officeDocument/2006/relationships/hyperlink" Target="http://www.mwdh2o.com/PDF_About_Your_Water/2.1.1_Regional_Progress_ReportSB60.pdf" TargetMode="External"/><Relationship Id="rId20" Type="http://schemas.openxmlformats.org/officeDocument/2006/relationships/hyperlink" Target="http://www.mwdh2o.com/PDF_About_Your_Water/2.4.2_Regional_Urban_Water_Management_Plan.pdf" TargetMode="External"/><Relationship Id="rId29" Type="http://schemas.openxmlformats.org/officeDocument/2006/relationships/hyperlink" Target="http://www.mwdh2o.com/PDF_About_Your_Water/2.4.2_Regional_Urban_Water_Management_Plan.pdf" TargetMode="External"/><Relationship Id="rId1" Type="http://schemas.openxmlformats.org/officeDocument/2006/relationships/hyperlink" Target="http://www.water.ca.gov/swpao/deliveries.cfm" TargetMode="External"/><Relationship Id="rId6" Type="http://schemas.openxmlformats.org/officeDocument/2006/relationships/hyperlink" Target="http://www.mwdh2o.com/PDF_About_Your_Water/2.4.2_Regional_Urban_Water_Management_Plan.pdf" TargetMode="External"/><Relationship Id="rId11" Type="http://schemas.openxmlformats.org/officeDocument/2006/relationships/hyperlink" Target="http://www.mwdh2o.com/PDF_About_Your_Water/2.4.2_Regional_Urban_Water_Management_Plan.pdf" TargetMode="External"/><Relationship Id="rId24" Type="http://schemas.openxmlformats.org/officeDocument/2006/relationships/hyperlink" Target="http://www.mwdh2o.com/PDF_About_Your_Water/2.4.2_Regional_Urban_Water_Management_Plan.pdf" TargetMode="External"/><Relationship Id="rId5" Type="http://schemas.openxmlformats.org/officeDocument/2006/relationships/hyperlink" Target="http://www.mwdh2o.com/PDF_About_Your_Water/2.4.2_Regional_Urban_Water_Management_Plan.pdf" TargetMode="External"/><Relationship Id="rId15" Type="http://schemas.openxmlformats.org/officeDocument/2006/relationships/hyperlink" Target="http://www.mwdh2o.com/PDF_About_Your_Water/2.4.2_Regional_Urban_Water_Management_Plan.pdf" TargetMode="External"/><Relationship Id="rId23" Type="http://schemas.openxmlformats.org/officeDocument/2006/relationships/hyperlink" Target="http://www.mwdh2o.com/PDF_About_Your_Water/2.4.2_Regional_Urban_Water_Management_Plan.pdf" TargetMode="External"/><Relationship Id="rId28" Type="http://schemas.openxmlformats.org/officeDocument/2006/relationships/hyperlink" Target="http://www.mwdh2o.com/PDF_About_Your_Water/2.4.2_Regional_Urban_Water_Management_Plan.pdf" TargetMode="External"/><Relationship Id="rId10" Type="http://schemas.openxmlformats.org/officeDocument/2006/relationships/hyperlink" Target="http://www.mwdh2o.com/PDF_About_Your_Water/2.4.2_Regional_Urban_Water_Management_Plan.pdf" TargetMode="External"/><Relationship Id="rId19" Type="http://schemas.openxmlformats.org/officeDocument/2006/relationships/hyperlink" Target="http://www.mwdh2o.com/PDF_About_Your_Water/2.4.2_Regional_Urban_Water_Management_Plan.pdf" TargetMode="External"/><Relationship Id="rId4" Type="http://schemas.openxmlformats.org/officeDocument/2006/relationships/hyperlink" Target="http://www.mwdh2o.com/PDF_About_Your_Water/2.4.2_Regional_Urban_Water_Management_Plan.pdf" TargetMode="External"/><Relationship Id="rId9" Type="http://schemas.openxmlformats.org/officeDocument/2006/relationships/hyperlink" Target="http://www.mwdh2o.com/PDF_About_Your_Water/2.4.2_Regional_Urban_Water_Management_Plan.pdf" TargetMode="External"/><Relationship Id="rId14" Type="http://schemas.openxmlformats.org/officeDocument/2006/relationships/hyperlink" Target="http://www.mwdh2o.com/PDF_About_Your_Water/2.4.2_Regional_Urban_Water_Management_Plan.pdf" TargetMode="External"/><Relationship Id="rId22" Type="http://schemas.openxmlformats.org/officeDocument/2006/relationships/hyperlink" Target="http://www.mwdh2o.com/PDF_About_Your_Water/2.4.2_Regional_Urban_Water_Management_Plan.pdf" TargetMode="External"/><Relationship Id="rId27" Type="http://schemas.openxmlformats.org/officeDocument/2006/relationships/hyperlink" Target="http://www.mwdh2o.com/PDF_About_Your_Water/2.4.2_Regional_Urban_Water_Management_Plan.pdf" TargetMode="External"/><Relationship Id="rId30"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I35"/>
  <sheetViews>
    <sheetView showGridLines="0" tabSelected="1" topLeftCell="A4" workbookViewId="0">
      <selection activeCell="G24" sqref="G24"/>
    </sheetView>
  </sheetViews>
  <sheetFormatPr defaultRowHeight="15"/>
  <cols>
    <col min="1" max="1" width="3.5703125" customWidth="1"/>
    <col min="2" max="2" width="42.28515625" customWidth="1"/>
    <col min="3" max="5" width="16" customWidth="1"/>
    <col min="7" max="7" width="12.28515625" bestFit="1" customWidth="1"/>
  </cols>
  <sheetData>
    <row r="1" spans="2:9" ht="18.75">
      <c r="B1" s="198" t="s">
        <v>6</v>
      </c>
      <c r="C1" s="198"/>
      <c r="D1" s="198"/>
      <c r="E1" s="198"/>
    </row>
    <row r="2" spans="2:9" ht="18.75">
      <c r="B2" s="198" t="s">
        <v>206</v>
      </c>
      <c r="C2" s="198"/>
      <c r="D2" s="198"/>
      <c r="E2" s="198"/>
    </row>
    <row r="3" spans="2:9">
      <c r="B3" s="197" t="s">
        <v>163</v>
      </c>
      <c r="C3" s="197"/>
      <c r="D3" s="197"/>
      <c r="E3" s="197"/>
    </row>
    <row r="4" spans="2:9" ht="15.75" thickBot="1">
      <c r="C4" s="15"/>
      <c r="D4" s="15"/>
      <c r="E4" s="15"/>
    </row>
    <row r="5" spans="2:9" ht="15.75" thickBot="1">
      <c r="B5" s="16" t="s">
        <v>11</v>
      </c>
      <c r="C5" s="192" t="s">
        <v>5</v>
      </c>
      <c r="D5" s="192"/>
      <c r="E5" s="193"/>
    </row>
    <row r="6" spans="2:9">
      <c r="B6" s="19" t="s">
        <v>10</v>
      </c>
      <c r="C6" s="194" t="s">
        <v>4</v>
      </c>
      <c r="D6" s="195"/>
      <c r="E6" s="196"/>
    </row>
    <row r="7" spans="2:9">
      <c r="B7" s="17"/>
      <c r="C7" s="20" t="s">
        <v>7</v>
      </c>
      <c r="D7" s="21"/>
      <c r="E7" s="22"/>
    </row>
    <row r="8" spans="2:9">
      <c r="B8" s="17"/>
      <c r="C8" s="20" t="s">
        <v>8</v>
      </c>
      <c r="D8" s="23"/>
      <c r="E8" s="24"/>
    </row>
    <row r="9" spans="2:9" ht="15" customHeight="1" thickBot="1">
      <c r="B9" s="18"/>
      <c r="C9" s="25" t="s">
        <v>9</v>
      </c>
      <c r="D9" s="26"/>
      <c r="E9" s="27"/>
    </row>
    <row r="10" spans="2:9">
      <c r="B10" s="4"/>
    </row>
    <row r="11" spans="2:9" ht="15.75" thickBot="1">
      <c r="B11" s="4" t="s">
        <v>164</v>
      </c>
      <c r="C11" s="31"/>
      <c r="D11" s="31"/>
      <c r="E11" s="31"/>
    </row>
    <row r="12" spans="2:9" ht="15.75" thickBot="1">
      <c r="B12" s="9"/>
      <c r="C12" s="72">
        <v>2017</v>
      </c>
      <c r="D12" s="72">
        <v>2018</v>
      </c>
      <c r="E12" s="73">
        <v>2019</v>
      </c>
    </row>
    <row r="13" spans="2:9">
      <c r="B13" s="67" t="s">
        <v>130</v>
      </c>
      <c r="C13" s="28">
        <v>0.2</v>
      </c>
      <c r="D13" s="28">
        <v>0.2</v>
      </c>
      <c r="E13" s="74">
        <v>0.2</v>
      </c>
    </row>
    <row r="14" spans="2:9">
      <c r="B14" s="68" t="s">
        <v>131</v>
      </c>
      <c r="C14" s="35">
        <v>72.7</v>
      </c>
      <c r="D14" s="35">
        <v>72.7</v>
      </c>
      <c r="E14" s="36">
        <v>72.7</v>
      </c>
    </row>
    <row r="15" spans="2:9">
      <c r="B15" s="68" t="s">
        <v>132</v>
      </c>
      <c r="C15" s="35">
        <v>0</v>
      </c>
      <c r="D15" s="35">
        <v>0</v>
      </c>
      <c r="E15" s="36">
        <v>0</v>
      </c>
    </row>
    <row r="16" spans="2:9">
      <c r="B16" s="68" t="s">
        <v>133</v>
      </c>
      <c r="C16" s="35">
        <v>17425.900000000001</v>
      </c>
      <c r="D16" s="35">
        <v>17425.900000000001</v>
      </c>
      <c r="E16" s="36">
        <v>17425.900000000001</v>
      </c>
      <c r="I16" s="13"/>
    </row>
    <row r="17" spans="2:5" ht="15" customHeight="1">
      <c r="B17" s="68" t="s">
        <v>134</v>
      </c>
      <c r="C17" s="35">
        <v>8271.7000000000007</v>
      </c>
      <c r="D17" s="35">
        <v>8271.7000000000007</v>
      </c>
      <c r="E17" s="36">
        <v>8271.7000000000007</v>
      </c>
    </row>
    <row r="18" spans="2:5">
      <c r="B18" s="68" t="s">
        <v>135</v>
      </c>
      <c r="C18" s="35">
        <v>6067.5</v>
      </c>
      <c r="D18" s="35">
        <v>6067.5</v>
      </c>
      <c r="E18" s="36">
        <v>6068</v>
      </c>
    </row>
    <row r="19" spans="2:5">
      <c r="B19" s="68" t="s">
        <v>136</v>
      </c>
      <c r="C19" s="35">
        <v>6966.8</v>
      </c>
      <c r="D19" s="35">
        <v>6966.8</v>
      </c>
      <c r="E19" s="36">
        <v>6966.8</v>
      </c>
    </row>
    <row r="20" spans="2:5">
      <c r="B20" s="68" t="s">
        <v>137</v>
      </c>
      <c r="C20" s="70">
        <v>405.3</v>
      </c>
      <c r="D20" s="70">
        <v>356.3</v>
      </c>
      <c r="E20" s="71">
        <v>356.3</v>
      </c>
    </row>
    <row r="21" spans="2:5">
      <c r="B21" s="68" t="s">
        <v>138</v>
      </c>
      <c r="C21" s="69">
        <v>6493.6</v>
      </c>
      <c r="D21" s="69">
        <v>6493.6</v>
      </c>
      <c r="E21" s="79">
        <v>6493.6</v>
      </c>
    </row>
    <row r="22" spans="2:5">
      <c r="B22" s="68" t="s">
        <v>139</v>
      </c>
      <c r="C22" s="76">
        <v>2687.8</v>
      </c>
      <c r="D22" s="76">
        <v>2687.8</v>
      </c>
      <c r="E22" s="75">
        <v>2687.8</v>
      </c>
    </row>
    <row r="23" spans="2:5">
      <c r="B23" s="68" t="s">
        <v>140</v>
      </c>
      <c r="C23" s="76">
        <v>15106</v>
      </c>
      <c r="D23" s="76">
        <v>15106</v>
      </c>
      <c r="E23" s="75">
        <v>15106</v>
      </c>
    </row>
    <row r="24" spans="2:5">
      <c r="B24" s="68" t="s">
        <v>141</v>
      </c>
      <c r="C24" s="76">
        <v>525.6</v>
      </c>
      <c r="D24" s="76">
        <v>525.6</v>
      </c>
      <c r="E24" s="75">
        <v>525.6</v>
      </c>
    </row>
    <row r="25" spans="2:5">
      <c r="B25" s="68" t="s">
        <v>142</v>
      </c>
      <c r="C25" s="76">
        <v>22703.8</v>
      </c>
      <c r="D25" s="76">
        <v>22703.8</v>
      </c>
      <c r="E25" s="75">
        <v>22703.8</v>
      </c>
    </row>
    <row r="26" spans="2:5">
      <c r="B26" s="68" t="s">
        <v>143</v>
      </c>
      <c r="C26" s="76">
        <v>385.4</v>
      </c>
      <c r="D26" s="76">
        <v>385.4</v>
      </c>
      <c r="E26" s="75">
        <v>385.4</v>
      </c>
    </row>
    <row r="27" spans="2:5">
      <c r="B27" s="68" t="s">
        <v>144</v>
      </c>
      <c r="C27" s="76">
        <v>12303.6</v>
      </c>
      <c r="D27" s="76">
        <v>12303.6</v>
      </c>
      <c r="E27" s="75">
        <v>12303.6</v>
      </c>
    </row>
    <row r="28" spans="2:5">
      <c r="B28" s="68" t="s">
        <v>145</v>
      </c>
      <c r="C28" s="76">
        <v>10008.5</v>
      </c>
      <c r="D28" s="76">
        <v>10008.5</v>
      </c>
      <c r="E28" s="75">
        <v>10008.5</v>
      </c>
    </row>
    <row r="29" spans="2:5">
      <c r="B29" s="68" t="s">
        <v>146</v>
      </c>
      <c r="C29" s="76">
        <v>1084.4000000000001</v>
      </c>
      <c r="D29" s="76">
        <v>1084.4000000000001</v>
      </c>
      <c r="E29" s="75">
        <v>1084.4000000000001</v>
      </c>
    </row>
    <row r="30" spans="2:5" ht="15.75" thickBot="1">
      <c r="B30" s="77" t="s">
        <v>147</v>
      </c>
      <c r="C30" s="80">
        <v>1471.3</v>
      </c>
      <c r="D30" s="80">
        <v>1471.3</v>
      </c>
      <c r="E30" s="81">
        <v>1471.3</v>
      </c>
    </row>
    <row r="31" spans="2:5" ht="16.5" thickTop="1" thickBot="1">
      <c r="B31" s="78" t="s">
        <v>170</v>
      </c>
      <c r="C31" s="146">
        <f>SUM(C13:C30)</f>
        <v>111980.1</v>
      </c>
      <c r="D31" s="146">
        <f>SUM(D13:D30)</f>
        <v>111931.1</v>
      </c>
      <c r="E31" s="147">
        <v>111931</v>
      </c>
    </row>
    <row r="32" spans="2:5">
      <c r="B32" s="43"/>
    </row>
    <row r="33" spans="2:6">
      <c r="B33" s="59" t="s">
        <v>171</v>
      </c>
    </row>
    <row r="35" spans="2:6">
      <c r="F35" s="55"/>
    </row>
  </sheetData>
  <mergeCells count="5">
    <mergeCell ref="C5:E5"/>
    <mergeCell ref="C6:E6"/>
    <mergeCell ref="B3:E3"/>
    <mergeCell ref="B1:E1"/>
    <mergeCell ref="B2:E2"/>
  </mergeCells>
  <hyperlinks>
    <hyperlink ref="C9" r:id="rId1"/>
  </hyperlinks>
  <pageMargins left="0.7" right="0.7" top="0.75" bottom="0.75" header="0.3" footer="0.3"/>
  <pageSetup scale="96" orientation="portrait" r:id="rId2"/>
  <ignoredErrors>
    <ignoredError sqref="C31:D3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6"/>
  <sheetViews>
    <sheetView showGridLines="0" workbookViewId="0">
      <selection activeCell="G30" sqref="G30"/>
    </sheetView>
  </sheetViews>
  <sheetFormatPr defaultRowHeight="15"/>
  <cols>
    <col min="1" max="1" width="42.28515625" customWidth="1"/>
    <col min="2" max="4" width="16" customWidth="1"/>
    <col min="6" max="6" width="12.28515625" bestFit="1" customWidth="1"/>
  </cols>
  <sheetData>
    <row r="1" spans="1:8" ht="18.75">
      <c r="A1" s="198" t="s">
        <v>148</v>
      </c>
      <c r="B1" s="198"/>
      <c r="C1" s="198"/>
      <c r="D1" s="198"/>
    </row>
    <row r="2" spans="1:8">
      <c r="A2" s="197" t="s">
        <v>163</v>
      </c>
      <c r="B2" s="197"/>
      <c r="C2" s="197"/>
      <c r="D2" s="197"/>
      <c r="E2" s="83"/>
      <c r="F2" s="83"/>
      <c r="G2" s="83"/>
      <c r="H2" s="83"/>
    </row>
    <row r="3" spans="1:8" ht="19.5" thickBot="1">
      <c r="A3" s="1"/>
      <c r="B3" s="15"/>
      <c r="C3" s="15"/>
      <c r="D3" s="15"/>
    </row>
    <row r="4" spans="1:8" ht="18" thickBot="1">
      <c r="A4" s="5" t="s">
        <v>158</v>
      </c>
      <c r="B4" s="6">
        <v>2013</v>
      </c>
      <c r="C4" s="6">
        <v>2014</v>
      </c>
      <c r="D4" s="7" t="s">
        <v>157</v>
      </c>
    </row>
    <row r="5" spans="1:8" ht="15.75" thickBot="1">
      <c r="A5" s="8" t="s">
        <v>159</v>
      </c>
      <c r="B5" s="29">
        <v>145972</v>
      </c>
      <c r="C5" s="29">
        <v>137290</v>
      </c>
      <c r="D5" s="30">
        <f>AVERAGE($B$5:$C$5)</f>
        <v>141631</v>
      </c>
    </row>
    <row r="6" spans="1:8">
      <c r="B6" s="31"/>
      <c r="C6" s="31"/>
      <c r="D6" s="31"/>
    </row>
    <row r="7" spans="1:8" ht="15.75" thickBot="1">
      <c r="A7" s="4"/>
      <c r="B7" s="31"/>
      <c r="C7" s="31"/>
      <c r="D7" s="31"/>
    </row>
    <row r="8" spans="1:8" ht="30.75" thickBot="1">
      <c r="A8" s="9" t="s">
        <v>12</v>
      </c>
      <c r="B8" s="32" t="s">
        <v>0</v>
      </c>
      <c r="C8" s="32" t="s">
        <v>1</v>
      </c>
      <c r="D8" s="33" t="s">
        <v>2</v>
      </c>
    </row>
    <row r="9" spans="1:8" ht="17.25">
      <c r="A9" s="2" t="s">
        <v>165</v>
      </c>
      <c r="B9" s="148">
        <v>29651.4</v>
      </c>
      <c r="C9" s="148">
        <v>29700</v>
      </c>
      <c r="D9" s="149">
        <v>29700</v>
      </c>
      <c r="H9" s="13"/>
    </row>
    <row r="10" spans="1:8" ht="15" customHeight="1">
      <c r="A10" s="10" t="s">
        <v>173</v>
      </c>
      <c r="B10" s="34"/>
      <c r="C10" s="34"/>
      <c r="D10" s="57"/>
    </row>
    <row r="11" spans="1:8">
      <c r="A11" s="3" t="s">
        <v>174</v>
      </c>
      <c r="B11" s="35"/>
      <c r="C11" s="35"/>
      <c r="D11" s="36"/>
    </row>
    <row r="12" spans="1:8">
      <c r="A12" s="3" t="s">
        <v>175</v>
      </c>
      <c r="B12" s="35"/>
      <c r="C12" s="35"/>
      <c r="D12" s="36"/>
    </row>
    <row r="13" spans="1:8">
      <c r="A13" s="3" t="s">
        <v>176</v>
      </c>
      <c r="B13" s="35"/>
      <c r="C13" s="35"/>
      <c r="D13" s="36"/>
    </row>
    <row r="14" spans="1:8" ht="15.75" thickBot="1">
      <c r="A14" s="11" t="s">
        <v>177</v>
      </c>
      <c r="B14" s="37"/>
      <c r="C14" s="37"/>
      <c r="D14" s="38"/>
    </row>
    <row r="15" spans="1:8" ht="15.75" customHeight="1" thickTop="1" thickBot="1">
      <c r="A15" s="8" t="s">
        <v>3</v>
      </c>
      <c r="B15" s="139">
        <f>SUM($B$9:$B$14)</f>
        <v>29651.4</v>
      </c>
      <c r="C15" s="139">
        <f>SUM($C$9:$C$14)</f>
        <v>29700</v>
      </c>
      <c r="D15" s="140">
        <f>SUM($D$9:$D$14)</f>
        <v>29700</v>
      </c>
    </row>
    <row r="16" spans="1:8">
      <c r="B16" s="31"/>
      <c r="C16" s="31"/>
      <c r="D16" s="31"/>
    </row>
    <row r="17" spans="1:6" ht="15.75" thickBot="1">
      <c r="B17" s="31"/>
      <c r="C17" s="31"/>
      <c r="D17" s="31"/>
    </row>
    <row r="18" spans="1:6" ht="30.75" thickBot="1">
      <c r="A18" s="12" t="s">
        <v>13</v>
      </c>
      <c r="B18" s="39" t="s">
        <v>0</v>
      </c>
      <c r="C18" s="39" t="s">
        <v>1</v>
      </c>
      <c r="D18" s="40" t="s">
        <v>2</v>
      </c>
    </row>
    <row r="19" spans="1:6">
      <c r="A19" s="2" t="s">
        <v>129</v>
      </c>
      <c r="B19" s="156">
        <f>$D$5</f>
        <v>141631</v>
      </c>
      <c r="C19" s="156">
        <f t="shared" ref="C19:D19" si="0">$D$5</f>
        <v>141631</v>
      </c>
      <c r="D19" s="157">
        <f t="shared" si="0"/>
        <v>141631</v>
      </c>
    </row>
    <row r="20" spans="1:6" ht="15.75" thickBot="1">
      <c r="A20" s="11" t="s">
        <v>3</v>
      </c>
      <c r="B20" s="153">
        <f>$B$15</f>
        <v>29651.4</v>
      </c>
      <c r="C20" s="153">
        <f>$C$15</f>
        <v>29700</v>
      </c>
      <c r="D20" s="154">
        <f>$D$15</f>
        <v>29700</v>
      </c>
    </row>
    <row r="21" spans="1:6" ht="15.75" customHeight="1" thickTop="1" thickBot="1">
      <c r="A21" s="8" t="s">
        <v>14</v>
      </c>
      <c r="B21" s="41">
        <f>$B$19-$B$20</f>
        <v>111979.6</v>
      </c>
      <c r="C21" s="41">
        <f>$C$19-$C$20</f>
        <v>111931</v>
      </c>
      <c r="D21" s="42">
        <f>$D$19-$D$20</f>
        <v>111931</v>
      </c>
    </row>
    <row r="22" spans="1:6" ht="15.75" thickBot="1">
      <c r="A22" s="14"/>
      <c r="B22" s="43"/>
      <c r="C22" s="43"/>
      <c r="D22" s="43"/>
    </row>
    <row r="23" spans="1:6" ht="30.75" thickBot="1">
      <c r="A23" s="9" t="s">
        <v>15</v>
      </c>
      <c r="B23" s="32" t="s">
        <v>0</v>
      </c>
      <c r="C23" s="32" t="s">
        <v>1</v>
      </c>
      <c r="D23" s="33" t="s">
        <v>2</v>
      </c>
    </row>
    <row r="24" spans="1:6" ht="15.75" customHeight="1" thickBot="1">
      <c r="A24" s="44" t="s">
        <v>208</v>
      </c>
      <c r="B24" s="145">
        <v>111980</v>
      </c>
      <c r="C24" s="145">
        <v>111931</v>
      </c>
      <c r="D24" s="145">
        <v>111931</v>
      </c>
      <c r="F24" s="43"/>
    </row>
    <row r="25" spans="1:6" ht="15.75" thickBot="1"/>
    <row r="26" spans="1:6" ht="30.75" thickBot="1">
      <c r="A26" s="9" t="s">
        <v>47</v>
      </c>
      <c r="B26" s="32" t="s">
        <v>0</v>
      </c>
      <c r="C26" s="32" t="s">
        <v>1</v>
      </c>
      <c r="D26" s="33" t="s">
        <v>2</v>
      </c>
    </row>
    <row r="27" spans="1:6" ht="15.75" thickBot="1">
      <c r="A27" s="45" t="s">
        <v>48</v>
      </c>
      <c r="B27" s="46">
        <f>+B24-B21</f>
        <v>0.39999999999417923</v>
      </c>
      <c r="C27" s="47">
        <f t="shared" ref="C27:D27" si="1">+C24-C21</f>
        <v>0</v>
      </c>
      <c r="D27" s="47">
        <f t="shared" si="1"/>
        <v>0</v>
      </c>
      <c r="F27" s="55"/>
    </row>
    <row r="28" spans="1:6" ht="15.75" thickBot="1">
      <c r="A28" s="45" t="s">
        <v>49</v>
      </c>
      <c r="B28" s="56">
        <f>(+B21-B24)/B21</f>
        <v>-3.5720792000880448E-6</v>
      </c>
      <c r="C28" s="56">
        <f t="shared" ref="C28:D28" si="2">(+C21-C24)/C21</f>
        <v>0</v>
      </c>
      <c r="D28" s="56">
        <f t="shared" si="2"/>
        <v>0</v>
      </c>
    </row>
    <row r="30" spans="1:6">
      <c r="A30" s="59" t="s">
        <v>171</v>
      </c>
    </row>
    <row r="32" spans="1:6">
      <c r="A32" s="58" t="s">
        <v>16</v>
      </c>
    </row>
    <row r="33" spans="1:1">
      <c r="A33" s="58" t="s">
        <v>172</v>
      </c>
    </row>
    <row r="34" spans="1:1">
      <c r="A34" s="59" t="s">
        <v>167</v>
      </c>
    </row>
    <row r="35" spans="1:1">
      <c r="A35" s="58" t="s">
        <v>207</v>
      </c>
    </row>
    <row r="36" spans="1:1">
      <c r="A36" s="58"/>
    </row>
  </sheetData>
  <mergeCells count="2">
    <mergeCell ref="A1:D1"/>
    <mergeCell ref="A2:D2"/>
  </mergeCells>
  <pageMargins left="0.2" right="0" top="0.75" bottom="0.75" header="0.3" footer="0.3"/>
  <pageSetup scale="96"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topLeftCell="A16" workbookViewId="0">
      <selection sqref="A1:H1"/>
    </sheetView>
  </sheetViews>
  <sheetFormatPr defaultRowHeight="15"/>
  <cols>
    <col min="1" max="1" width="37.5703125" customWidth="1"/>
    <col min="2" max="8" width="13.7109375" customWidth="1"/>
  </cols>
  <sheetData>
    <row r="1" spans="1:8" ht="18.75">
      <c r="A1" s="198" t="s">
        <v>153</v>
      </c>
      <c r="B1" s="198"/>
      <c r="C1" s="198"/>
      <c r="D1" s="198"/>
      <c r="E1" s="198"/>
      <c r="F1" s="198"/>
      <c r="G1" s="198"/>
      <c r="H1" s="198"/>
    </row>
    <row r="2" spans="1:8" ht="15.75">
      <c r="A2" s="199" t="s">
        <v>154</v>
      </c>
      <c r="B2" s="199"/>
      <c r="C2" s="199"/>
      <c r="D2" s="199"/>
      <c r="E2" s="199"/>
      <c r="F2" s="199"/>
      <c r="G2" s="199"/>
      <c r="H2" s="199"/>
    </row>
    <row r="3" spans="1:8" ht="15.75" customHeight="1">
      <c r="A3" s="197" t="s">
        <v>163</v>
      </c>
      <c r="B3" s="197"/>
      <c r="C3" s="197"/>
      <c r="D3" s="197"/>
      <c r="E3" s="197"/>
      <c r="F3" s="197"/>
      <c r="G3" s="197"/>
      <c r="H3" s="197"/>
    </row>
    <row r="4" spans="1:8" ht="16.5" thickBot="1">
      <c r="A4" s="82"/>
      <c r="B4" s="82"/>
      <c r="C4" s="82"/>
      <c r="D4" s="82"/>
      <c r="E4" s="82"/>
      <c r="F4" s="82"/>
      <c r="G4" s="82"/>
      <c r="H4" s="82"/>
    </row>
    <row r="5" spans="1:8">
      <c r="A5" s="93"/>
      <c r="B5" s="84"/>
      <c r="C5" s="84"/>
      <c r="D5" s="84"/>
      <c r="E5" s="85"/>
      <c r="F5" s="84"/>
      <c r="G5" s="84"/>
      <c r="H5" s="200" t="s">
        <v>149</v>
      </c>
    </row>
    <row r="6" spans="1:8">
      <c r="A6" s="94"/>
      <c r="B6" s="203">
        <v>2013</v>
      </c>
      <c r="C6" s="203"/>
      <c r="D6" s="203"/>
      <c r="E6" s="204">
        <v>2014</v>
      </c>
      <c r="F6" s="205"/>
      <c r="G6" s="205"/>
      <c r="H6" s="201"/>
    </row>
    <row r="7" spans="1:8" ht="18" thickBot="1">
      <c r="A7" s="95" t="s">
        <v>150</v>
      </c>
      <c r="B7" s="90" t="s">
        <v>155</v>
      </c>
      <c r="C7" s="90" t="s">
        <v>156</v>
      </c>
      <c r="D7" s="90" t="s">
        <v>151</v>
      </c>
      <c r="E7" s="89" t="s">
        <v>155</v>
      </c>
      <c r="F7" s="90" t="s">
        <v>156</v>
      </c>
      <c r="G7" s="110" t="s">
        <v>151</v>
      </c>
      <c r="H7" s="202"/>
    </row>
    <row r="8" spans="1:8">
      <c r="A8" s="91" t="s">
        <v>130</v>
      </c>
      <c r="B8" s="87">
        <v>0.4</v>
      </c>
      <c r="C8" s="88">
        <v>0</v>
      </c>
      <c r="D8" s="86">
        <f t="shared" ref="D8:D26" si="0">B8+C8</f>
        <v>0.4</v>
      </c>
      <c r="E8" s="106">
        <v>0</v>
      </c>
      <c r="F8" s="88">
        <v>0</v>
      </c>
      <c r="G8" s="111">
        <f t="shared" ref="G8:G26" si="1">F8+E8</f>
        <v>0</v>
      </c>
      <c r="H8" s="115">
        <f t="shared" ref="H8:H26" si="2">(G8+D8)/2</f>
        <v>0.2</v>
      </c>
    </row>
    <row r="9" spans="1:8">
      <c r="A9" s="91" t="s">
        <v>131</v>
      </c>
      <c r="B9" s="96">
        <v>74.2</v>
      </c>
      <c r="C9" s="97">
        <v>0</v>
      </c>
      <c r="D9" s="104">
        <f t="shared" si="0"/>
        <v>74.2</v>
      </c>
      <c r="E9" s="107">
        <v>71.099999999999994</v>
      </c>
      <c r="F9" s="97">
        <v>0</v>
      </c>
      <c r="G9" s="112">
        <f t="shared" si="1"/>
        <v>71.099999999999994</v>
      </c>
      <c r="H9" s="116">
        <f t="shared" si="2"/>
        <v>72.650000000000006</v>
      </c>
    </row>
    <row r="10" spans="1:8">
      <c r="A10" s="91" t="s">
        <v>132</v>
      </c>
      <c r="B10" s="96">
        <v>0</v>
      </c>
      <c r="C10" s="97">
        <v>0</v>
      </c>
      <c r="D10" s="104">
        <f t="shared" si="0"/>
        <v>0</v>
      </c>
      <c r="E10" s="107">
        <v>0</v>
      </c>
      <c r="F10" s="97">
        <v>0</v>
      </c>
      <c r="G10" s="112">
        <f t="shared" si="1"/>
        <v>0</v>
      </c>
      <c r="H10" s="116">
        <f t="shared" si="2"/>
        <v>0</v>
      </c>
    </row>
    <row r="11" spans="1:8">
      <c r="A11" s="91" t="s">
        <v>133</v>
      </c>
      <c r="B11" s="96">
        <v>17802.599999999999</v>
      </c>
      <c r="C11" s="97">
        <v>0</v>
      </c>
      <c r="D11" s="104">
        <f t="shared" si="0"/>
        <v>17802.599999999999</v>
      </c>
      <c r="E11" s="107">
        <v>17049.200000000004</v>
      </c>
      <c r="F11" s="97">
        <v>0</v>
      </c>
      <c r="G11" s="112">
        <f t="shared" si="1"/>
        <v>17049.200000000004</v>
      </c>
      <c r="H11" s="116">
        <f t="shared" si="2"/>
        <v>17425.900000000001</v>
      </c>
    </row>
    <row r="12" spans="1:8">
      <c r="A12" s="91" t="s">
        <v>134</v>
      </c>
      <c r="B12" s="96">
        <v>8389.9000000000015</v>
      </c>
      <c r="C12" s="97">
        <v>0</v>
      </c>
      <c r="D12" s="104">
        <f t="shared" si="0"/>
        <v>8389.9000000000015</v>
      </c>
      <c r="E12" s="107">
        <v>8153.4000000000005</v>
      </c>
      <c r="F12" s="97">
        <v>0</v>
      </c>
      <c r="G12" s="112">
        <f t="shared" si="1"/>
        <v>8153.4000000000005</v>
      </c>
      <c r="H12" s="116">
        <f t="shared" si="2"/>
        <v>8271.6500000000015</v>
      </c>
    </row>
    <row r="13" spans="1:8">
      <c r="A13" s="91" t="s">
        <v>135</v>
      </c>
      <c r="B13" s="96">
        <v>5223</v>
      </c>
      <c r="C13" s="97">
        <v>4496.3</v>
      </c>
      <c r="D13" s="104">
        <f t="shared" si="0"/>
        <v>9719.2999999999993</v>
      </c>
      <c r="E13" s="107">
        <v>5091.2000000000007</v>
      </c>
      <c r="F13" s="97">
        <v>3724.5</v>
      </c>
      <c r="G13" s="112">
        <f t="shared" si="1"/>
        <v>8815.7000000000007</v>
      </c>
      <c r="H13" s="116">
        <f t="shared" si="2"/>
        <v>9267.5</v>
      </c>
    </row>
    <row r="14" spans="1:8">
      <c r="A14" s="91" t="s">
        <v>136</v>
      </c>
      <c r="B14" s="96">
        <v>6938.9000000000005</v>
      </c>
      <c r="C14" s="97">
        <f>2970.4+524.2</f>
        <v>3494.6000000000004</v>
      </c>
      <c r="D14" s="105">
        <f t="shared" si="0"/>
        <v>10433.5</v>
      </c>
      <c r="E14" s="107">
        <v>6359.2</v>
      </c>
      <c r="F14" s="97">
        <f>3266.3+468.6</f>
        <v>3734.9</v>
      </c>
      <c r="G14" s="113">
        <f t="shared" si="1"/>
        <v>10094.1</v>
      </c>
      <c r="H14" s="116">
        <f t="shared" si="2"/>
        <v>10263.799999999999</v>
      </c>
    </row>
    <row r="15" spans="1:8">
      <c r="A15" s="91" t="s">
        <v>137</v>
      </c>
      <c r="B15" s="96">
        <v>280.39999999999998</v>
      </c>
      <c r="C15" s="97">
        <v>811.6</v>
      </c>
      <c r="D15" s="104">
        <f t="shared" si="0"/>
        <v>1092</v>
      </c>
      <c r="E15" s="107">
        <v>281.8</v>
      </c>
      <c r="F15" s="97">
        <v>738.7</v>
      </c>
      <c r="G15" s="112">
        <f t="shared" si="1"/>
        <v>1020.5</v>
      </c>
      <c r="H15" s="116">
        <f t="shared" si="2"/>
        <v>1056.25</v>
      </c>
    </row>
    <row r="16" spans="1:8">
      <c r="A16" s="91" t="s">
        <v>138</v>
      </c>
      <c r="B16" s="96">
        <v>6583.8</v>
      </c>
      <c r="C16" s="97">
        <v>892.2</v>
      </c>
      <c r="D16" s="104">
        <f t="shared" si="0"/>
        <v>7476</v>
      </c>
      <c r="E16" s="107">
        <v>6373.1</v>
      </c>
      <c r="F16" s="97">
        <v>764.1</v>
      </c>
      <c r="G16" s="112">
        <f t="shared" si="1"/>
        <v>7137.2000000000007</v>
      </c>
      <c r="H16" s="116">
        <f t="shared" si="2"/>
        <v>7306.6</v>
      </c>
    </row>
    <row r="17" spans="1:13">
      <c r="A17" s="91" t="s">
        <v>139</v>
      </c>
      <c r="B17" s="96">
        <v>2765</v>
      </c>
      <c r="C17" s="97">
        <v>0</v>
      </c>
      <c r="D17" s="104">
        <f t="shared" si="0"/>
        <v>2765</v>
      </c>
      <c r="E17" s="107">
        <v>2610.6</v>
      </c>
      <c r="F17" s="97">
        <v>0</v>
      </c>
      <c r="G17" s="112">
        <f t="shared" si="1"/>
        <v>2610.6</v>
      </c>
      <c r="H17" s="116">
        <f t="shared" si="2"/>
        <v>2687.8</v>
      </c>
    </row>
    <row r="18" spans="1:13">
      <c r="A18" s="91" t="s">
        <v>140</v>
      </c>
      <c r="B18" s="96">
        <v>15330.900000000001</v>
      </c>
      <c r="C18" s="97">
        <f>10769.6+5748+2127.8</f>
        <v>18645.399999999998</v>
      </c>
      <c r="D18" s="104">
        <f t="shared" si="0"/>
        <v>33976.300000000003</v>
      </c>
      <c r="E18" s="107">
        <v>13549.5</v>
      </c>
      <c r="F18" s="97">
        <f>7217.7+7650.3+2445.9</f>
        <v>17313.900000000001</v>
      </c>
      <c r="G18" s="112">
        <f t="shared" si="1"/>
        <v>30863.4</v>
      </c>
      <c r="H18" s="116">
        <f t="shared" si="2"/>
        <v>32419.850000000002</v>
      </c>
    </row>
    <row r="19" spans="1:13">
      <c r="A19" s="91" t="s">
        <v>141</v>
      </c>
      <c r="B19" s="96">
        <v>254.7</v>
      </c>
      <c r="C19" s="97">
        <v>1001</v>
      </c>
      <c r="D19" s="104">
        <f t="shared" si="0"/>
        <v>1255.7</v>
      </c>
      <c r="E19" s="107">
        <v>427.5</v>
      </c>
      <c r="F19" s="97">
        <v>672</v>
      </c>
      <c r="G19" s="112">
        <f t="shared" si="1"/>
        <v>1099.5</v>
      </c>
      <c r="H19" s="116">
        <f t="shared" si="2"/>
        <v>1177.5999999999999</v>
      </c>
    </row>
    <row r="20" spans="1:13">
      <c r="A20" s="91" t="s">
        <v>142</v>
      </c>
      <c r="B20" s="96">
        <v>23220.5</v>
      </c>
      <c r="C20" s="97">
        <v>129.19999999999999</v>
      </c>
      <c r="D20" s="104">
        <f t="shared" si="0"/>
        <v>23349.7</v>
      </c>
      <c r="E20" s="107">
        <v>22182.3</v>
      </c>
      <c r="F20" s="97">
        <v>124.5</v>
      </c>
      <c r="G20" s="112">
        <f t="shared" si="1"/>
        <v>22306.799999999999</v>
      </c>
      <c r="H20" s="116">
        <f t="shared" si="2"/>
        <v>22828.25</v>
      </c>
    </row>
    <row r="21" spans="1:13">
      <c r="A21" s="91" t="s">
        <v>143</v>
      </c>
      <c r="B21" s="96">
        <v>353.79999999999995</v>
      </c>
      <c r="C21" s="97">
        <v>0</v>
      </c>
      <c r="D21" s="104">
        <f t="shared" si="0"/>
        <v>353.79999999999995</v>
      </c>
      <c r="E21" s="107">
        <v>417</v>
      </c>
      <c r="F21" s="97">
        <v>0</v>
      </c>
      <c r="G21" s="112">
        <f t="shared" si="1"/>
        <v>417</v>
      </c>
      <c r="H21" s="116">
        <f t="shared" si="2"/>
        <v>385.4</v>
      </c>
    </row>
    <row r="22" spans="1:13">
      <c r="A22" s="91" t="s">
        <v>144</v>
      </c>
      <c r="B22" s="96">
        <v>12649.5</v>
      </c>
      <c r="C22" s="97">
        <v>0</v>
      </c>
      <c r="D22" s="104">
        <f t="shared" si="0"/>
        <v>12649.5</v>
      </c>
      <c r="E22" s="107">
        <v>11957.7</v>
      </c>
      <c r="F22" s="97">
        <v>0</v>
      </c>
      <c r="G22" s="112">
        <f t="shared" si="1"/>
        <v>11957.7</v>
      </c>
      <c r="H22" s="116">
        <f t="shared" si="2"/>
        <v>12303.6</v>
      </c>
    </row>
    <row r="23" spans="1:13">
      <c r="A23" s="91" t="s">
        <v>145</v>
      </c>
      <c r="B23" s="96">
        <v>8630.5</v>
      </c>
      <c r="C23" s="97">
        <f>2695+824.1</f>
        <v>3519.1</v>
      </c>
      <c r="D23" s="104">
        <f t="shared" si="0"/>
        <v>12149.6</v>
      </c>
      <c r="E23" s="107">
        <v>8874.8000000000011</v>
      </c>
      <c r="F23" s="97">
        <f>1927.5+577.1</f>
        <v>2504.6</v>
      </c>
      <c r="G23" s="112">
        <f t="shared" si="1"/>
        <v>11379.400000000001</v>
      </c>
      <c r="H23" s="116">
        <f t="shared" si="2"/>
        <v>11764.5</v>
      </c>
    </row>
    <row r="24" spans="1:13">
      <c r="A24" s="91" t="s">
        <v>146</v>
      </c>
      <c r="B24" s="96">
        <v>825</v>
      </c>
      <c r="C24" s="97">
        <f>714.85+1475.3</f>
        <v>2190.15</v>
      </c>
      <c r="D24" s="104">
        <f t="shared" si="0"/>
        <v>3015.15</v>
      </c>
      <c r="E24" s="107">
        <v>996.59999999999991</v>
      </c>
      <c r="F24" s="97">
        <f>599.6+1245.5</f>
        <v>1845.1</v>
      </c>
      <c r="G24" s="112">
        <f t="shared" si="1"/>
        <v>2841.7</v>
      </c>
      <c r="H24" s="116">
        <f t="shared" si="2"/>
        <v>2928.4250000000002</v>
      </c>
    </row>
    <row r="25" spans="1:13" ht="15.75" thickBot="1">
      <c r="A25" s="91" t="s">
        <v>147</v>
      </c>
      <c r="B25" s="99">
        <v>1469.5</v>
      </c>
      <c r="C25" s="100">
        <v>0</v>
      </c>
      <c r="D25" s="99">
        <f t="shared" si="0"/>
        <v>1469.5</v>
      </c>
      <c r="E25" s="108">
        <v>1473</v>
      </c>
      <c r="F25" s="100">
        <v>0</v>
      </c>
      <c r="G25" s="114">
        <f t="shared" si="1"/>
        <v>1473</v>
      </c>
      <c r="H25" s="117">
        <f t="shared" si="2"/>
        <v>1471.25</v>
      </c>
    </row>
    <row r="26" spans="1:13" ht="16.5" thickTop="1" thickBot="1">
      <c r="A26" s="92" t="s">
        <v>152</v>
      </c>
      <c r="B26" s="101">
        <f>SUM(B8:B25)</f>
        <v>110792.6</v>
      </c>
      <c r="C26" s="103">
        <f>SUM(C8:C25)</f>
        <v>35179.550000000003</v>
      </c>
      <c r="D26" s="101">
        <f t="shared" si="0"/>
        <v>145972.15000000002</v>
      </c>
      <c r="E26" s="109">
        <f>SUM(E8:E25)</f>
        <v>105868.00000000001</v>
      </c>
      <c r="F26" s="103">
        <f>SUM(F8:F25)</f>
        <v>31422.3</v>
      </c>
      <c r="G26" s="102">
        <f t="shared" si="1"/>
        <v>137290.30000000002</v>
      </c>
      <c r="H26" s="155">
        <f t="shared" si="2"/>
        <v>141631.22500000003</v>
      </c>
    </row>
    <row r="28" spans="1:13">
      <c r="A28" s="59" t="s">
        <v>171</v>
      </c>
    </row>
    <row r="29" spans="1:13">
      <c r="A29" s="59"/>
    </row>
    <row r="30" spans="1:13">
      <c r="A30" s="58" t="s">
        <v>16</v>
      </c>
    </row>
    <row r="31" spans="1:13">
      <c r="A31" s="58" t="s">
        <v>17</v>
      </c>
    </row>
    <row r="32" spans="1:13">
      <c r="A32" s="59" t="s">
        <v>18</v>
      </c>
      <c r="B32" s="60"/>
      <c r="C32" s="60"/>
      <c r="D32" s="60"/>
      <c r="E32" s="60"/>
      <c r="F32" s="60"/>
      <c r="G32" s="60"/>
      <c r="H32" s="60"/>
      <c r="I32" s="60"/>
      <c r="J32" s="60"/>
      <c r="K32" s="60"/>
      <c r="L32" s="60"/>
      <c r="M32" s="60"/>
    </row>
  </sheetData>
  <mergeCells count="6">
    <mergeCell ref="A3:H3"/>
    <mergeCell ref="A1:H1"/>
    <mergeCell ref="A2:H2"/>
    <mergeCell ref="H5:H7"/>
    <mergeCell ref="B6:D6"/>
    <mergeCell ref="E6:G6"/>
  </mergeCells>
  <pageMargins left="0.7" right="0.7" top="0.75" bottom="0.75" header="0.3" footer="0.3"/>
  <pageSetup scale="92"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workbookViewId="0">
      <selection activeCell="A34" sqref="A34"/>
    </sheetView>
  </sheetViews>
  <sheetFormatPr defaultRowHeight="15"/>
  <cols>
    <col min="1" max="1" width="39.7109375" customWidth="1"/>
    <col min="2" max="4" width="17.7109375" customWidth="1"/>
  </cols>
  <sheetData>
    <row r="1" spans="1:4" ht="18.75">
      <c r="A1" s="198" t="s">
        <v>166</v>
      </c>
      <c r="B1" s="198"/>
      <c r="C1" s="198"/>
      <c r="D1" s="198"/>
    </row>
    <row r="2" spans="1:4">
      <c r="A2" s="197" t="s">
        <v>163</v>
      </c>
      <c r="B2" s="197"/>
      <c r="C2" s="197"/>
      <c r="D2" s="197"/>
    </row>
    <row r="3" spans="1:4" ht="15.75" thickBot="1">
      <c r="A3" s="83"/>
      <c r="B3" s="83"/>
      <c r="C3" s="83"/>
      <c r="D3" s="83"/>
    </row>
    <row r="4" spans="1:4">
      <c r="A4" s="129"/>
      <c r="B4" s="134">
        <v>2017</v>
      </c>
      <c r="C4" s="121">
        <v>2018</v>
      </c>
      <c r="D4" s="122">
        <v>2019</v>
      </c>
    </row>
    <row r="5" spans="1:4" ht="15.75" thickBot="1">
      <c r="A5" s="130" t="s">
        <v>150</v>
      </c>
      <c r="B5" s="135" t="s">
        <v>160</v>
      </c>
      <c r="C5" s="127" t="s">
        <v>161</v>
      </c>
      <c r="D5" s="128" t="s">
        <v>162</v>
      </c>
    </row>
    <row r="6" spans="1:4">
      <c r="A6" s="131" t="s">
        <v>130</v>
      </c>
      <c r="B6" s="136">
        <v>0</v>
      </c>
      <c r="C6" s="125">
        <v>0</v>
      </c>
      <c r="D6" s="126">
        <v>0</v>
      </c>
    </row>
    <row r="7" spans="1:4">
      <c r="A7" s="132" t="s">
        <v>131</v>
      </c>
      <c r="B7" s="137">
        <v>0</v>
      </c>
      <c r="C7" s="98">
        <v>0</v>
      </c>
      <c r="D7" s="123">
        <v>0</v>
      </c>
    </row>
    <row r="8" spans="1:4">
      <c r="A8" s="132" t="s">
        <v>132</v>
      </c>
      <c r="B8" s="137">
        <v>0</v>
      </c>
      <c r="C8" s="98">
        <v>0</v>
      </c>
      <c r="D8" s="123">
        <v>0</v>
      </c>
    </row>
    <row r="9" spans="1:4">
      <c r="A9" s="132" t="s">
        <v>133</v>
      </c>
      <c r="B9" s="137">
        <v>0</v>
      </c>
      <c r="C9" s="98">
        <v>0</v>
      </c>
      <c r="D9" s="123">
        <v>0</v>
      </c>
    </row>
    <row r="10" spans="1:4">
      <c r="A10" s="132" t="s">
        <v>134</v>
      </c>
      <c r="B10" s="137">
        <v>0</v>
      </c>
      <c r="C10" s="98">
        <v>0</v>
      </c>
      <c r="D10" s="123">
        <v>0</v>
      </c>
    </row>
    <row r="11" spans="1:4">
      <c r="A11" s="132" t="s">
        <v>135</v>
      </c>
      <c r="B11" s="137">
        <v>3200</v>
      </c>
      <c r="C11" s="98">
        <v>3200</v>
      </c>
      <c r="D11" s="123">
        <v>3200</v>
      </c>
    </row>
    <row r="12" spans="1:4">
      <c r="A12" s="132" t="s">
        <v>136</v>
      </c>
      <c r="B12" s="137">
        <v>3297</v>
      </c>
      <c r="C12" s="98">
        <v>3297</v>
      </c>
      <c r="D12" s="123">
        <v>3297</v>
      </c>
    </row>
    <row r="13" spans="1:4">
      <c r="A13" s="132" t="s">
        <v>137</v>
      </c>
      <c r="B13" s="137">
        <v>651</v>
      </c>
      <c r="C13" s="98">
        <v>700</v>
      </c>
      <c r="D13" s="123">
        <v>700</v>
      </c>
    </row>
    <row r="14" spans="1:4">
      <c r="A14" s="132" t="s">
        <v>138</v>
      </c>
      <c r="B14" s="137">
        <v>813</v>
      </c>
      <c r="C14" s="98">
        <v>813</v>
      </c>
      <c r="D14" s="123">
        <v>813</v>
      </c>
    </row>
    <row r="15" spans="1:4">
      <c r="A15" s="132" t="s">
        <v>139</v>
      </c>
      <c r="B15" s="137">
        <v>0</v>
      </c>
      <c r="C15" s="98">
        <v>0</v>
      </c>
      <c r="D15" s="123">
        <v>0</v>
      </c>
    </row>
    <row r="16" spans="1:4">
      <c r="A16" s="132" t="s">
        <v>140</v>
      </c>
      <c r="B16" s="137">
        <v>17313.900000000001</v>
      </c>
      <c r="C16" s="98">
        <v>17313.900000000001</v>
      </c>
      <c r="D16" s="123">
        <v>17313.900000000001</v>
      </c>
    </row>
    <row r="17" spans="1:5">
      <c r="A17" s="132" t="s">
        <v>141</v>
      </c>
      <c r="B17" s="137">
        <v>652</v>
      </c>
      <c r="C17" s="98">
        <v>652</v>
      </c>
      <c r="D17" s="123">
        <v>652</v>
      </c>
    </row>
    <row r="18" spans="1:5">
      <c r="A18" s="132" t="s">
        <v>142</v>
      </c>
      <c r="B18" s="137">
        <v>124.5</v>
      </c>
      <c r="C18" s="98">
        <v>124.5</v>
      </c>
      <c r="D18" s="123">
        <v>124.5</v>
      </c>
    </row>
    <row r="19" spans="1:5">
      <c r="A19" s="132" t="s">
        <v>143</v>
      </c>
      <c r="B19" s="137">
        <v>0</v>
      </c>
      <c r="C19" s="98">
        <v>0</v>
      </c>
      <c r="D19" s="123">
        <v>0</v>
      </c>
      <c r="E19" s="118"/>
    </row>
    <row r="20" spans="1:5">
      <c r="A20" s="132" t="s">
        <v>144</v>
      </c>
      <c r="B20" s="137">
        <v>0</v>
      </c>
      <c r="C20" s="98">
        <v>0</v>
      </c>
      <c r="D20" s="123">
        <v>0</v>
      </c>
    </row>
    <row r="21" spans="1:5">
      <c r="A21" s="132" t="s">
        <v>145</v>
      </c>
      <c r="B21" s="137">
        <v>1756</v>
      </c>
      <c r="C21" s="98">
        <v>1756</v>
      </c>
      <c r="D21" s="123">
        <v>1756</v>
      </c>
    </row>
    <row r="22" spans="1:5">
      <c r="A22" s="132" t="s">
        <v>146</v>
      </c>
      <c r="B22" s="137">
        <v>1844</v>
      </c>
      <c r="C22" s="98">
        <v>1844</v>
      </c>
      <c r="D22" s="123">
        <v>1844</v>
      </c>
    </row>
    <row r="23" spans="1:5" ht="15.75" thickBot="1">
      <c r="A23" s="132" t="s">
        <v>147</v>
      </c>
      <c r="B23" s="138">
        <v>0</v>
      </c>
      <c r="C23" s="120">
        <v>0</v>
      </c>
      <c r="D23" s="124">
        <v>0</v>
      </c>
    </row>
    <row r="24" spans="1:5" ht="16.5" thickTop="1" thickBot="1">
      <c r="A24" s="133" t="s">
        <v>152</v>
      </c>
      <c r="B24" s="150">
        <f>SUM(B6:B23)</f>
        <v>29651.4</v>
      </c>
      <c r="C24" s="151">
        <f>SUM(C6:C23)</f>
        <v>29700.400000000001</v>
      </c>
      <c r="D24" s="152">
        <f>SUM(D6:D23)</f>
        <v>29700.400000000001</v>
      </c>
    </row>
    <row r="25" spans="1:5">
      <c r="B25" s="119"/>
      <c r="C25" s="119"/>
      <c r="D25" s="119"/>
    </row>
    <row r="26" spans="1:5">
      <c r="A26" s="59" t="s">
        <v>171</v>
      </c>
    </row>
  </sheetData>
  <mergeCells count="2">
    <mergeCell ref="A1:D1"/>
    <mergeCell ref="A2:D2"/>
  </mergeCells>
  <pageMargins left="0.7" right="0.7" top="0.75" bottom="0.75" header="0.3" footer="0.3"/>
  <pageSetup scale="98"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3"/>
  <sheetViews>
    <sheetView showGridLines="0" workbookViewId="0">
      <selection activeCell="H192" sqref="H192"/>
    </sheetView>
  </sheetViews>
  <sheetFormatPr defaultRowHeight="15"/>
  <cols>
    <col min="1" max="1" width="44.5703125" customWidth="1"/>
    <col min="2" max="3" width="12.5703125" bestFit="1" customWidth="1"/>
    <col min="4" max="4" width="14.85546875" customWidth="1"/>
    <col min="8" max="8" width="4.7109375" customWidth="1"/>
  </cols>
  <sheetData>
    <row r="1" spans="1:5" ht="18.75">
      <c r="A1" s="48" t="s">
        <v>19</v>
      </c>
      <c r="B1" s="49"/>
      <c r="C1" s="49"/>
      <c r="D1" s="49"/>
      <c r="E1" s="49"/>
    </row>
    <row r="2" spans="1:5" ht="18.75">
      <c r="A2" s="48" t="s">
        <v>200</v>
      </c>
      <c r="B2" s="49"/>
      <c r="C2" s="49"/>
      <c r="D2" s="49"/>
      <c r="E2" s="49"/>
    </row>
    <row r="3" spans="1:5">
      <c r="A3" s="50" t="s">
        <v>201</v>
      </c>
      <c r="B3" s="49"/>
      <c r="C3" s="49"/>
      <c r="D3" s="49"/>
      <c r="E3" s="49"/>
    </row>
    <row r="4" spans="1:5">
      <c r="A4" s="160"/>
      <c r="B4" s="161">
        <v>2017</v>
      </c>
      <c r="C4" s="161">
        <v>2018</v>
      </c>
      <c r="D4" s="161">
        <v>2019</v>
      </c>
      <c r="E4" s="49"/>
    </row>
    <row r="5" spans="1:5">
      <c r="A5" s="51" t="s">
        <v>20</v>
      </c>
      <c r="B5" s="53">
        <v>19682</v>
      </c>
      <c r="C5" s="53">
        <v>19691</v>
      </c>
      <c r="D5" s="53">
        <v>19688</v>
      </c>
      <c r="E5" s="49"/>
    </row>
    <row r="6" spans="1:5">
      <c r="A6" s="51" t="s">
        <v>21</v>
      </c>
      <c r="B6" s="53">
        <v>10917</v>
      </c>
      <c r="C6" s="53">
        <v>10917</v>
      </c>
      <c r="D6" s="53">
        <v>10917</v>
      </c>
      <c r="E6" s="49"/>
    </row>
    <row r="7" spans="1:5">
      <c r="A7" s="51" t="s">
        <v>22</v>
      </c>
      <c r="B7" s="53">
        <v>14271</v>
      </c>
      <c r="C7" s="53">
        <v>14246</v>
      </c>
      <c r="D7" s="53">
        <v>14246</v>
      </c>
      <c r="E7" s="49"/>
    </row>
    <row r="8" spans="1:5">
      <c r="A8" s="54" t="s">
        <v>23</v>
      </c>
      <c r="B8" s="187">
        <v>111980</v>
      </c>
      <c r="C8" s="187">
        <v>111931</v>
      </c>
      <c r="D8" s="187">
        <v>111931</v>
      </c>
      <c r="E8" s="49"/>
    </row>
    <row r="9" spans="1:5">
      <c r="A9" s="51" t="s">
        <v>24</v>
      </c>
      <c r="B9" s="53">
        <v>53065</v>
      </c>
      <c r="C9" s="53">
        <v>53096</v>
      </c>
      <c r="D9" s="53">
        <v>37127</v>
      </c>
      <c r="E9" s="49"/>
    </row>
    <row r="10" spans="1:5">
      <c r="A10" s="51" t="s">
        <v>25</v>
      </c>
      <c r="B10" s="52">
        <v>389</v>
      </c>
      <c r="C10" s="52">
        <v>0</v>
      </c>
      <c r="D10" s="52">
        <v>361</v>
      </c>
      <c r="E10" s="49"/>
    </row>
    <row r="11" spans="1:5">
      <c r="A11" s="51" t="s">
        <v>26</v>
      </c>
      <c r="B11" s="53">
        <v>97217</v>
      </c>
      <c r="C11" s="53">
        <v>99805</v>
      </c>
      <c r="D11" s="53">
        <v>101053</v>
      </c>
      <c r="E11" s="49"/>
    </row>
    <row r="12" spans="1:5">
      <c r="A12" s="51" t="s">
        <v>27</v>
      </c>
      <c r="B12" s="53">
        <v>9380</v>
      </c>
      <c r="C12" s="53">
        <v>9409</v>
      </c>
      <c r="D12" s="53">
        <v>9525</v>
      </c>
      <c r="E12" s="49"/>
    </row>
    <row r="13" spans="1:5">
      <c r="A13" s="51" t="s">
        <v>28</v>
      </c>
      <c r="B13" s="53">
        <v>8762</v>
      </c>
      <c r="C13" s="53">
        <v>8766</v>
      </c>
      <c r="D13" s="53">
        <v>8765</v>
      </c>
      <c r="E13" s="49"/>
    </row>
    <row r="14" spans="1:5">
      <c r="A14" s="51" t="s">
        <v>29</v>
      </c>
      <c r="B14" s="53">
        <v>19114</v>
      </c>
      <c r="C14" s="53">
        <v>19292</v>
      </c>
      <c r="D14" s="53">
        <v>19394</v>
      </c>
      <c r="E14" s="49"/>
    </row>
    <row r="15" spans="1:5">
      <c r="A15" s="51" t="s">
        <v>30</v>
      </c>
      <c r="B15" s="53">
        <v>69752</v>
      </c>
      <c r="C15" s="53">
        <v>69752</v>
      </c>
      <c r="D15" s="53">
        <v>61269</v>
      </c>
      <c r="E15" s="49"/>
    </row>
    <row r="16" spans="1:5">
      <c r="A16" s="51" t="s">
        <v>31</v>
      </c>
      <c r="B16" s="53">
        <v>23517</v>
      </c>
      <c r="C16" s="53">
        <v>23517</v>
      </c>
      <c r="D16" s="53">
        <v>23517</v>
      </c>
      <c r="E16" s="49"/>
    </row>
    <row r="17" spans="1:5">
      <c r="A17" s="51" t="s">
        <v>32</v>
      </c>
      <c r="B17" s="53">
        <v>26053</v>
      </c>
      <c r="C17" s="53">
        <v>26053</v>
      </c>
      <c r="D17" s="53">
        <v>26053</v>
      </c>
      <c r="E17" s="49"/>
    </row>
    <row r="18" spans="1:5">
      <c r="A18" s="51" t="s">
        <v>33</v>
      </c>
      <c r="B18" s="53">
        <v>385624</v>
      </c>
      <c r="C18" s="53">
        <v>387624</v>
      </c>
      <c r="D18" s="53">
        <v>424024</v>
      </c>
      <c r="E18" s="49"/>
    </row>
    <row r="19" spans="1:5">
      <c r="A19" s="51" t="s">
        <v>34</v>
      </c>
      <c r="B19" s="53">
        <v>226880</v>
      </c>
      <c r="C19" s="53">
        <v>226880</v>
      </c>
      <c r="D19" s="53">
        <v>226880</v>
      </c>
      <c r="E19" s="49"/>
    </row>
    <row r="20" spans="1:5">
      <c r="A20" s="51" t="s">
        <v>35</v>
      </c>
      <c r="B20" s="53">
        <v>21714</v>
      </c>
      <c r="C20" s="53">
        <v>21714</v>
      </c>
      <c r="D20" s="53">
        <v>21714</v>
      </c>
      <c r="E20" s="49"/>
    </row>
    <row r="21" spans="1:5">
      <c r="A21" s="51" t="s">
        <v>36</v>
      </c>
      <c r="B21" s="53">
        <v>290798</v>
      </c>
      <c r="C21" s="53">
        <v>257237</v>
      </c>
      <c r="D21" s="53">
        <v>233242</v>
      </c>
      <c r="E21" s="49"/>
    </row>
    <row r="22" spans="1:5">
      <c r="A22" s="51" t="s">
        <v>37</v>
      </c>
      <c r="B22" s="52">
        <v>0</v>
      </c>
      <c r="C22" s="52">
        <v>0</v>
      </c>
      <c r="D22" s="52">
        <v>190</v>
      </c>
      <c r="E22" s="49"/>
    </row>
    <row r="23" spans="1:5">
      <c r="A23" s="51" t="s">
        <v>38</v>
      </c>
      <c r="B23" s="52">
        <v>962</v>
      </c>
      <c r="C23" s="52">
        <v>962</v>
      </c>
      <c r="D23" s="52">
        <v>962</v>
      </c>
      <c r="E23" s="49"/>
    </row>
    <row r="24" spans="1:5">
      <c r="A24" s="51" t="s">
        <v>39</v>
      </c>
      <c r="B24" s="53">
        <v>11577</v>
      </c>
      <c r="C24" s="53">
        <v>11583</v>
      </c>
      <c r="D24" s="53">
        <v>9581</v>
      </c>
      <c r="E24" s="49"/>
    </row>
    <row r="25" spans="1:5">
      <c r="A25" s="51" t="s">
        <v>40</v>
      </c>
      <c r="B25" s="53">
        <v>5033</v>
      </c>
      <c r="C25" s="53">
        <v>5033</v>
      </c>
      <c r="D25" s="53">
        <v>5033</v>
      </c>
      <c r="E25" s="49"/>
    </row>
    <row r="26" spans="1:5">
      <c r="A26" s="51" t="s">
        <v>41</v>
      </c>
      <c r="B26" s="53">
        <v>67970</v>
      </c>
      <c r="C26" s="53">
        <v>71828</v>
      </c>
      <c r="D26" s="53">
        <v>74269</v>
      </c>
      <c r="E26" s="49"/>
    </row>
    <row r="27" spans="1:5">
      <c r="A27" s="51" t="s">
        <v>42</v>
      </c>
      <c r="B27" s="53">
        <v>19457</v>
      </c>
      <c r="C27" s="53">
        <v>15457</v>
      </c>
      <c r="D27" s="53">
        <v>15457</v>
      </c>
      <c r="E27" s="49"/>
    </row>
    <row r="28" spans="1:5">
      <c r="A28" s="51" t="s">
        <v>43</v>
      </c>
      <c r="B28" s="53">
        <v>48963</v>
      </c>
      <c r="C28" s="53">
        <v>48651</v>
      </c>
      <c r="D28" s="53">
        <v>66784</v>
      </c>
      <c r="E28" s="49"/>
    </row>
    <row r="29" spans="1:5">
      <c r="A29" s="51" t="s">
        <v>44</v>
      </c>
      <c r="B29" s="53">
        <v>129042</v>
      </c>
      <c r="C29" s="53">
        <v>127706</v>
      </c>
      <c r="D29" s="53">
        <v>127213</v>
      </c>
      <c r="E29" s="49"/>
    </row>
    <row r="30" spans="1:5">
      <c r="A30" s="51" t="s">
        <v>45</v>
      </c>
      <c r="B30" s="53">
        <v>78374</v>
      </c>
      <c r="C30" s="53">
        <v>77007</v>
      </c>
      <c r="D30" s="53">
        <v>76757</v>
      </c>
      <c r="E30" s="49"/>
    </row>
    <row r="31" spans="1:5">
      <c r="A31" s="185" t="s">
        <v>46</v>
      </c>
      <c r="B31" s="172">
        <v>1750490</v>
      </c>
      <c r="C31" s="172">
        <v>1718154</v>
      </c>
      <c r="D31" s="172">
        <v>1725949</v>
      </c>
      <c r="E31" s="49"/>
    </row>
    <row r="32" spans="1:5">
      <c r="A32" s="61"/>
      <c r="B32" s="188"/>
      <c r="C32" s="188"/>
      <c r="D32" s="188"/>
      <c r="E32" s="49"/>
    </row>
    <row r="33" spans="1:5">
      <c r="A33" s="59" t="s">
        <v>171</v>
      </c>
      <c r="B33" s="13"/>
      <c r="C33" s="13"/>
      <c r="D33" s="13"/>
      <c r="E33" s="49"/>
    </row>
    <row r="34" spans="1:5" ht="15" customHeight="1">
      <c r="A34" s="59"/>
      <c r="B34" s="13"/>
      <c r="C34" s="13"/>
      <c r="D34" s="13"/>
      <c r="E34" s="49"/>
    </row>
    <row r="35" spans="1:5" ht="122.25" customHeight="1">
      <c r="A35" s="206" t="s">
        <v>202</v>
      </c>
      <c r="B35" s="206"/>
      <c r="C35" s="206"/>
      <c r="D35" s="206"/>
      <c r="E35" s="206"/>
    </row>
    <row r="36" spans="1:5" ht="45" customHeight="1">
      <c r="A36" s="207" t="s">
        <v>203</v>
      </c>
      <c r="B36" s="207"/>
      <c r="C36" s="207"/>
      <c r="D36" s="207"/>
      <c r="E36" s="207"/>
    </row>
    <row r="37" spans="1:5" ht="119.25" customHeight="1">
      <c r="A37" s="207" t="s">
        <v>199</v>
      </c>
      <c r="B37" s="207"/>
      <c r="C37" s="207"/>
      <c r="D37" s="207"/>
      <c r="E37" s="207"/>
    </row>
    <row r="38" spans="1:5" ht="15" customHeight="1" thickBot="1">
      <c r="A38" s="186"/>
      <c r="B38" s="186"/>
      <c r="C38" s="186"/>
      <c r="D38" s="186"/>
      <c r="E38" s="186"/>
    </row>
    <row r="39" spans="1:5" ht="15.75" thickBot="1">
      <c r="A39" s="141"/>
      <c r="B39" s="142"/>
      <c r="C39" s="142"/>
      <c r="D39" s="143"/>
    </row>
    <row r="41" spans="1:5" ht="18.75">
      <c r="A41" s="158" t="s">
        <v>189</v>
      </c>
      <c r="B41" s="49"/>
      <c r="C41" s="49"/>
      <c r="D41" s="49"/>
      <c r="E41" s="49"/>
    </row>
    <row r="42" spans="1:5" ht="9" customHeight="1">
      <c r="A42" s="158"/>
      <c r="B42" s="49"/>
      <c r="C42" s="49"/>
      <c r="D42" s="49"/>
      <c r="E42" s="49"/>
    </row>
    <row r="43" spans="1:5">
      <c r="A43" s="159" t="s">
        <v>50</v>
      </c>
      <c r="B43" s="49"/>
      <c r="C43" s="49"/>
      <c r="D43" s="49"/>
      <c r="E43" s="49"/>
    </row>
    <row r="44" spans="1:5">
      <c r="A44" s="160"/>
      <c r="B44" s="161">
        <v>2017</v>
      </c>
      <c r="C44" s="161">
        <v>2018</v>
      </c>
      <c r="D44" s="161">
        <v>2019</v>
      </c>
      <c r="E44" s="49"/>
    </row>
    <row r="45" spans="1:5">
      <c r="A45" s="162" t="s">
        <v>51</v>
      </c>
      <c r="B45" s="53">
        <v>1750490</v>
      </c>
      <c r="C45" s="53">
        <v>1718154</v>
      </c>
      <c r="D45" s="53">
        <v>1725949</v>
      </c>
      <c r="E45" s="49"/>
    </row>
    <row r="46" spans="1:5">
      <c r="A46" s="163" t="s">
        <v>52</v>
      </c>
      <c r="B46" s="172">
        <v>1750490</v>
      </c>
      <c r="C46" s="172">
        <v>1718154</v>
      </c>
      <c r="D46" s="172">
        <v>1725949</v>
      </c>
      <c r="E46" s="49"/>
    </row>
    <row r="47" spans="1:5">
      <c r="A47" s="181"/>
      <c r="B47" s="188"/>
      <c r="C47" s="188"/>
      <c r="D47" s="188"/>
      <c r="E47" s="49"/>
    </row>
    <row r="48" spans="1:5">
      <c r="A48" s="159" t="s">
        <v>53</v>
      </c>
      <c r="B48" s="62"/>
      <c r="C48" s="62"/>
      <c r="D48" s="62"/>
      <c r="E48" s="49"/>
    </row>
    <row r="49" spans="1:5">
      <c r="A49" s="160"/>
      <c r="B49" s="173">
        <v>2017</v>
      </c>
      <c r="C49" s="173">
        <v>2018</v>
      </c>
      <c r="D49" s="173">
        <v>2019</v>
      </c>
      <c r="E49" s="49"/>
    </row>
    <row r="50" spans="1:5">
      <c r="A50" s="162" t="s">
        <v>54</v>
      </c>
      <c r="B50" s="53">
        <v>736960</v>
      </c>
      <c r="C50" s="53">
        <v>105280</v>
      </c>
      <c r="D50" s="53">
        <v>421120</v>
      </c>
      <c r="E50" s="49"/>
    </row>
    <row r="51" spans="1:5">
      <c r="A51" s="162" t="s">
        <v>55</v>
      </c>
      <c r="B51" s="53">
        <v>752000</v>
      </c>
      <c r="C51" s="53">
        <v>776000</v>
      </c>
      <c r="D51" s="53">
        <v>752000</v>
      </c>
      <c r="E51" s="49"/>
    </row>
    <row r="52" spans="1:5">
      <c r="A52" s="164" t="s">
        <v>190</v>
      </c>
      <c r="B52" s="174">
        <v>62451</v>
      </c>
      <c r="C52" s="174">
        <v>58422</v>
      </c>
      <c r="D52" s="174">
        <v>52320</v>
      </c>
      <c r="E52" s="49"/>
    </row>
    <row r="53" spans="1:5">
      <c r="A53" s="162" t="s">
        <v>56</v>
      </c>
      <c r="B53" s="53">
        <v>261530</v>
      </c>
      <c r="C53" s="53">
        <v>836874</v>
      </c>
      <c r="D53" s="53">
        <v>552829</v>
      </c>
      <c r="E53" s="49"/>
    </row>
    <row r="54" spans="1:5">
      <c r="A54" s="163" t="s">
        <v>57</v>
      </c>
      <c r="B54" s="172">
        <v>1750490</v>
      </c>
      <c r="C54" s="172">
        <v>1718154</v>
      </c>
      <c r="D54" s="172">
        <v>1725949</v>
      </c>
      <c r="E54" s="49"/>
    </row>
    <row r="55" spans="1:5">
      <c r="A55" s="181"/>
      <c r="B55" s="188"/>
      <c r="C55" s="188"/>
      <c r="D55" s="188"/>
      <c r="E55" s="49"/>
    </row>
    <row r="56" spans="1:5" ht="15" customHeight="1">
      <c r="A56" s="159" t="s">
        <v>58</v>
      </c>
      <c r="B56" s="62"/>
      <c r="C56" s="62"/>
      <c r="D56" s="62"/>
      <c r="E56" s="49"/>
    </row>
    <row r="57" spans="1:5">
      <c r="A57" s="160"/>
      <c r="B57" s="173">
        <v>2017</v>
      </c>
      <c r="C57" s="173">
        <v>2018</v>
      </c>
      <c r="D57" s="173">
        <v>2019</v>
      </c>
      <c r="E57" s="49"/>
    </row>
    <row r="58" spans="1:5" ht="15" customHeight="1">
      <c r="A58" s="162" t="s">
        <v>59</v>
      </c>
      <c r="B58" s="53">
        <v>1750490</v>
      </c>
      <c r="C58" s="53">
        <v>1718154</v>
      </c>
      <c r="D58" s="53">
        <v>1725949</v>
      </c>
      <c r="E58" s="49"/>
    </row>
    <row r="59" spans="1:5" ht="15" customHeight="1">
      <c r="A59" s="162" t="s">
        <v>60</v>
      </c>
      <c r="B59" s="53">
        <v>1750490</v>
      </c>
      <c r="C59" s="53">
        <v>1718154</v>
      </c>
      <c r="D59" s="53">
        <v>1725949</v>
      </c>
      <c r="E59" s="49"/>
    </row>
    <row r="60" spans="1:5">
      <c r="A60" s="162" t="s">
        <v>61</v>
      </c>
      <c r="B60" s="52">
        <v>0</v>
      </c>
      <c r="C60" s="52">
        <v>0</v>
      </c>
      <c r="D60" s="52">
        <v>0</v>
      </c>
      <c r="E60" s="49"/>
    </row>
    <row r="61" spans="1:5">
      <c r="A61" s="165" t="s">
        <v>62</v>
      </c>
      <c r="B61" s="166" t="s">
        <v>63</v>
      </c>
      <c r="C61" s="166" t="s">
        <v>63</v>
      </c>
      <c r="D61" s="166" t="s">
        <v>63</v>
      </c>
      <c r="E61" s="49"/>
    </row>
    <row r="62" spans="1:5">
      <c r="A62" s="181"/>
      <c r="B62" s="189"/>
      <c r="C62" s="189"/>
      <c r="D62" s="189"/>
      <c r="E62" s="49"/>
    </row>
    <row r="63" spans="1:5">
      <c r="A63" s="167" t="s">
        <v>191</v>
      </c>
      <c r="B63" s="49"/>
      <c r="C63" s="49"/>
      <c r="D63" s="49"/>
      <c r="E63" s="49"/>
    </row>
    <row r="64" spans="1:5">
      <c r="A64" s="167"/>
      <c r="B64" s="49"/>
      <c r="C64" s="49"/>
      <c r="D64" s="49"/>
      <c r="E64" s="49"/>
    </row>
    <row r="65" spans="1:5" ht="18.75">
      <c r="A65" s="158" t="s">
        <v>192</v>
      </c>
      <c r="B65" s="49"/>
      <c r="C65" s="49"/>
      <c r="D65" s="49"/>
      <c r="E65" s="49"/>
    </row>
    <row r="66" spans="1:5" ht="9" customHeight="1">
      <c r="A66" s="158"/>
      <c r="B66" s="49"/>
      <c r="C66" s="49"/>
      <c r="D66" s="49"/>
      <c r="E66" s="49"/>
    </row>
    <row r="67" spans="1:5" ht="15" customHeight="1">
      <c r="A67" s="159" t="s">
        <v>64</v>
      </c>
      <c r="B67" s="49"/>
      <c r="C67" s="49"/>
      <c r="D67" s="49"/>
      <c r="E67" s="49"/>
    </row>
    <row r="68" spans="1:5">
      <c r="A68" s="160"/>
      <c r="B68" s="161">
        <v>2017</v>
      </c>
      <c r="C68" s="161">
        <v>2018</v>
      </c>
      <c r="D68" s="161">
        <v>2019</v>
      </c>
      <c r="E68" s="49"/>
    </row>
    <row r="69" spans="1:5" ht="15" customHeight="1">
      <c r="A69" s="168" t="s">
        <v>20</v>
      </c>
      <c r="B69" s="53">
        <v>19682</v>
      </c>
      <c r="C69" s="53">
        <v>19691</v>
      </c>
      <c r="D69" s="53">
        <v>19688</v>
      </c>
      <c r="E69" s="49"/>
    </row>
    <row r="70" spans="1:5" ht="15" customHeight="1">
      <c r="A70" s="168" t="s">
        <v>21</v>
      </c>
      <c r="B70" s="53">
        <v>10917</v>
      </c>
      <c r="C70" s="53">
        <v>10917</v>
      </c>
      <c r="D70" s="53">
        <v>10917</v>
      </c>
      <c r="E70" s="49"/>
    </row>
    <row r="71" spans="1:5">
      <c r="A71" s="168" t="s">
        <v>22</v>
      </c>
      <c r="B71" s="53">
        <v>14271</v>
      </c>
      <c r="C71" s="53">
        <v>14246</v>
      </c>
      <c r="D71" s="53">
        <v>14246</v>
      </c>
      <c r="E71" s="49"/>
    </row>
    <row r="72" spans="1:5">
      <c r="A72" s="168" t="s">
        <v>23</v>
      </c>
      <c r="B72" s="53">
        <v>111980</v>
      </c>
      <c r="C72" s="53">
        <v>111931</v>
      </c>
      <c r="D72" s="53">
        <v>111931</v>
      </c>
      <c r="E72" s="49"/>
    </row>
    <row r="73" spans="1:5">
      <c r="A73" s="168" t="s">
        <v>24</v>
      </c>
      <c r="B73" s="53">
        <v>53065</v>
      </c>
      <c r="C73" s="53">
        <v>53096</v>
      </c>
      <c r="D73" s="53">
        <v>37127</v>
      </c>
      <c r="E73" s="49"/>
    </row>
    <row r="74" spans="1:5">
      <c r="A74" s="168" t="s">
        <v>25</v>
      </c>
      <c r="B74" s="52">
        <v>389</v>
      </c>
      <c r="C74" s="52">
        <v>0</v>
      </c>
      <c r="D74" s="52">
        <v>361</v>
      </c>
      <c r="E74" s="49"/>
    </row>
    <row r="75" spans="1:5">
      <c r="A75" s="168" t="s">
        <v>26</v>
      </c>
      <c r="B75" s="53">
        <v>97217</v>
      </c>
      <c r="C75" s="53">
        <v>99805</v>
      </c>
      <c r="D75" s="53">
        <v>101053</v>
      </c>
      <c r="E75" s="49"/>
    </row>
    <row r="76" spans="1:5">
      <c r="A76" s="168" t="s">
        <v>27</v>
      </c>
      <c r="B76" s="53">
        <v>9380</v>
      </c>
      <c r="C76" s="53">
        <v>9409</v>
      </c>
      <c r="D76" s="53">
        <v>9525</v>
      </c>
      <c r="E76" s="49"/>
    </row>
    <row r="77" spans="1:5">
      <c r="A77" s="168" t="s">
        <v>28</v>
      </c>
      <c r="B77" s="53">
        <v>8762</v>
      </c>
      <c r="C77" s="53">
        <v>8766</v>
      </c>
      <c r="D77" s="53">
        <v>8765</v>
      </c>
      <c r="E77" s="49"/>
    </row>
    <row r="78" spans="1:5">
      <c r="A78" s="168" t="s">
        <v>29</v>
      </c>
      <c r="B78" s="53">
        <v>19114</v>
      </c>
      <c r="C78" s="53">
        <v>19292</v>
      </c>
      <c r="D78" s="53">
        <v>19394</v>
      </c>
      <c r="E78" s="49"/>
    </row>
    <row r="79" spans="1:5">
      <c r="A79" s="168" t="s">
        <v>30</v>
      </c>
      <c r="B79" s="53">
        <v>69752</v>
      </c>
      <c r="C79" s="53">
        <v>69752</v>
      </c>
      <c r="D79" s="53">
        <v>61269</v>
      </c>
      <c r="E79" s="49"/>
    </row>
    <row r="80" spans="1:5">
      <c r="A80" s="168" t="s">
        <v>31</v>
      </c>
      <c r="B80" s="53">
        <v>23517</v>
      </c>
      <c r="C80" s="53">
        <v>23517</v>
      </c>
      <c r="D80" s="53">
        <v>23517</v>
      </c>
      <c r="E80" s="49"/>
    </row>
    <row r="81" spans="1:5">
      <c r="A81" s="168" t="s">
        <v>32</v>
      </c>
      <c r="B81" s="53">
        <v>26053</v>
      </c>
      <c r="C81" s="53">
        <v>26053</v>
      </c>
      <c r="D81" s="53">
        <v>26053</v>
      </c>
      <c r="E81" s="49"/>
    </row>
    <row r="82" spans="1:5">
      <c r="A82" s="168" t="s">
        <v>33</v>
      </c>
      <c r="B82" s="53">
        <v>385624</v>
      </c>
      <c r="C82" s="53">
        <v>387624</v>
      </c>
      <c r="D82" s="53">
        <v>424024</v>
      </c>
      <c r="E82" s="49"/>
    </row>
    <row r="83" spans="1:5">
      <c r="A83" s="168" t="s">
        <v>34</v>
      </c>
      <c r="B83" s="53">
        <v>226880</v>
      </c>
      <c r="C83" s="53">
        <v>226880</v>
      </c>
      <c r="D83" s="53">
        <v>226880</v>
      </c>
      <c r="E83" s="49"/>
    </row>
    <row r="84" spans="1:5">
      <c r="A84" s="168" t="s">
        <v>35</v>
      </c>
      <c r="B84" s="53">
        <v>21714</v>
      </c>
      <c r="C84" s="53">
        <v>21714</v>
      </c>
      <c r="D84" s="53">
        <v>21714</v>
      </c>
      <c r="E84" s="49"/>
    </row>
    <row r="85" spans="1:5">
      <c r="A85" s="168" t="s">
        <v>36</v>
      </c>
      <c r="B85" s="53">
        <v>290798</v>
      </c>
      <c r="C85" s="53">
        <v>257237</v>
      </c>
      <c r="D85" s="53">
        <v>233242</v>
      </c>
      <c r="E85" s="49"/>
    </row>
    <row r="86" spans="1:5">
      <c r="A86" s="168" t="s">
        <v>37</v>
      </c>
      <c r="B86" s="52">
        <v>0</v>
      </c>
      <c r="C86" s="52">
        <v>0</v>
      </c>
      <c r="D86" s="52">
        <v>190</v>
      </c>
      <c r="E86" s="49"/>
    </row>
    <row r="87" spans="1:5">
      <c r="A87" s="168" t="s">
        <v>38</v>
      </c>
      <c r="B87" s="52">
        <v>962</v>
      </c>
      <c r="C87" s="52">
        <v>962</v>
      </c>
      <c r="D87" s="52">
        <v>962</v>
      </c>
      <c r="E87" s="49"/>
    </row>
    <row r="88" spans="1:5">
      <c r="A88" s="168" t="s">
        <v>39</v>
      </c>
      <c r="B88" s="53">
        <v>11577</v>
      </c>
      <c r="C88" s="53">
        <v>11583</v>
      </c>
      <c r="D88" s="53">
        <v>9581</v>
      </c>
      <c r="E88" s="49"/>
    </row>
    <row r="89" spans="1:5">
      <c r="A89" s="168" t="s">
        <v>40</v>
      </c>
      <c r="B89" s="53">
        <v>5033</v>
      </c>
      <c r="C89" s="53">
        <v>5033</v>
      </c>
      <c r="D89" s="53">
        <v>5033</v>
      </c>
      <c r="E89" s="49"/>
    </row>
    <row r="90" spans="1:5">
      <c r="A90" s="168" t="s">
        <v>41</v>
      </c>
      <c r="B90" s="53">
        <v>67970</v>
      </c>
      <c r="C90" s="53">
        <v>71828</v>
      </c>
      <c r="D90" s="53">
        <v>74269</v>
      </c>
      <c r="E90" s="49"/>
    </row>
    <row r="91" spans="1:5">
      <c r="A91" s="168" t="s">
        <v>42</v>
      </c>
      <c r="B91" s="53">
        <v>19457</v>
      </c>
      <c r="C91" s="53">
        <v>15457</v>
      </c>
      <c r="D91" s="53">
        <v>15457</v>
      </c>
      <c r="E91" s="49"/>
    </row>
    <row r="92" spans="1:5">
      <c r="A92" s="168" t="s">
        <v>43</v>
      </c>
      <c r="B92" s="53">
        <v>48963</v>
      </c>
      <c r="C92" s="53">
        <v>48651</v>
      </c>
      <c r="D92" s="53">
        <v>66784</v>
      </c>
      <c r="E92" s="49"/>
    </row>
    <row r="93" spans="1:5">
      <c r="A93" s="168" t="s">
        <v>44</v>
      </c>
      <c r="B93" s="53">
        <v>129042</v>
      </c>
      <c r="C93" s="53">
        <v>127706</v>
      </c>
      <c r="D93" s="53">
        <v>127213</v>
      </c>
      <c r="E93" s="49"/>
    </row>
    <row r="94" spans="1:5">
      <c r="A94" s="168" t="s">
        <v>45</v>
      </c>
      <c r="B94" s="53">
        <v>78374</v>
      </c>
      <c r="C94" s="53">
        <v>77007</v>
      </c>
      <c r="D94" s="53">
        <v>76757</v>
      </c>
      <c r="E94" s="49"/>
    </row>
    <row r="95" spans="1:5">
      <c r="A95" s="163" t="s">
        <v>65</v>
      </c>
      <c r="B95" s="172">
        <v>1750490</v>
      </c>
      <c r="C95" s="172">
        <v>1718154</v>
      </c>
      <c r="D95" s="172">
        <v>1725949</v>
      </c>
      <c r="E95" s="49"/>
    </row>
    <row r="96" spans="1:5" ht="18.75" customHeight="1">
      <c r="A96" s="178"/>
      <c r="B96" s="179"/>
      <c r="C96" s="179"/>
      <c r="D96" s="179"/>
      <c r="E96" s="49"/>
    </row>
    <row r="97" spans="1:5" ht="18.75" customHeight="1">
      <c r="A97" s="181"/>
      <c r="B97" s="188"/>
      <c r="C97" s="188"/>
      <c r="D97" s="188"/>
      <c r="E97" s="49"/>
    </row>
    <row r="98" spans="1:5" ht="33.75" customHeight="1">
      <c r="A98" s="214" t="s">
        <v>193</v>
      </c>
      <c r="B98" s="214"/>
      <c r="C98" s="214"/>
      <c r="D98" s="214"/>
      <c r="E98" s="214"/>
    </row>
    <row r="99" spans="1:5" ht="30.75" customHeight="1">
      <c r="A99" s="212" t="s">
        <v>194</v>
      </c>
      <c r="B99" s="212"/>
      <c r="C99" s="212"/>
      <c r="D99" s="212"/>
      <c r="E99" s="212"/>
    </row>
    <row r="100" spans="1:5">
      <c r="A100" s="180"/>
      <c r="B100" s="180"/>
      <c r="C100" s="180"/>
      <c r="D100" s="180"/>
      <c r="E100" s="180"/>
    </row>
    <row r="101" spans="1:5" ht="18.75">
      <c r="A101" s="158" t="s">
        <v>66</v>
      </c>
      <c r="B101" s="49"/>
      <c r="C101" s="49"/>
      <c r="D101" s="49"/>
      <c r="E101" s="49"/>
    </row>
    <row r="102" spans="1:5" ht="9" customHeight="1">
      <c r="A102" s="158"/>
      <c r="B102" s="49"/>
      <c r="C102" s="49"/>
      <c r="D102" s="49"/>
      <c r="E102" s="49"/>
    </row>
    <row r="103" spans="1:5">
      <c r="A103" s="159" t="s">
        <v>67</v>
      </c>
      <c r="B103" s="49"/>
      <c r="C103" s="49"/>
      <c r="D103" s="49"/>
      <c r="E103" s="49"/>
    </row>
    <row r="104" spans="1:5">
      <c r="A104" s="160"/>
      <c r="B104" s="161">
        <v>2017</v>
      </c>
      <c r="C104" s="161">
        <v>2018</v>
      </c>
      <c r="D104" s="161">
        <v>2019</v>
      </c>
      <c r="E104" s="49"/>
    </row>
    <row r="105" spans="1:5">
      <c r="A105" s="162" t="s">
        <v>68</v>
      </c>
      <c r="B105" s="169" t="s">
        <v>69</v>
      </c>
      <c r="C105" s="169" t="s">
        <v>70</v>
      </c>
      <c r="D105" s="169" t="s">
        <v>71</v>
      </c>
      <c r="E105" s="49"/>
    </row>
    <row r="106" spans="1:5">
      <c r="A106" s="162" t="s">
        <v>72</v>
      </c>
      <c r="B106" s="63">
        <v>669025</v>
      </c>
      <c r="C106" s="63">
        <v>95575</v>
      </c>
      <c r="D106" s="63">
        <v>382300</v>
      </c>
      <c r="E106" s="49"/>
    </row>
    <row r="107" spans="1:5">
      <c r="A107" s="162" t="s">
        <v>73</v>
      </c>
      <c r="B107" s="63">
        <v>67935</v>
      </c>
      <c r="C107" s="63">
        <v>9705</v>
      </c>
      <c r="D107" s="63">
        <v>38820</v>
      </c>
      <c r="E107" s="49"/>
    </row>
    <row r="108" spans="1:5">
      <c r="A108" s="163" t="s">
        <v>74</v>
      </c>
      <c r="B108" s="175">
        <v>736960</v>
      </c>
      <c r="C108" s="175">
        <v>105280</v>
      </c>
      <c r="D108" s="175">
        <v>421120</v>
      </c>
      <c r="E108" s="49"/>
    </row>
    <row r="109" spans="1:5">
      <c r="A109" s="159" t="s">
        <v>75</v>
      </c>
      <c r="B109" s="64"/>
      <c r="C109" s="64"/>
      <c r="D109" s="64"/>
      <c r="E109" s="49"/>
    </row>
    <row r="110" spans="1:5">
      <c r="A110" s="160"/>
      <c r="B110" s="176">
        <v>2017</v>
      </c>
      <c r="C110" s="176">
        <v>2018</v>
      </c>
      <c r="D110" s="176">
        <v>2019</v>
      </c>
      <c r="E110" s="49"/>
    </row>
    <row r="111" spans="1:5">
      <c r="A111" s="162" t="s">
        <v>76</v>
      </c>
      <c r="B111" s="63">
        <v>550000</v>
      </c>
      <c r="C111" s="63">
        <v>550000</v>
      </c>
      <c r="D111" s="63">
        <v>550000</v>
      </c>
      <c r="E111" s="49"/>
    </row>
    <row r="112" spans="1:5">
      <c r="A112" s="162" t="s">
        <v>77</v>
      </c>
      <c r="B112" s="63">
        <v>85000</v>
      </c>
      <c r="C112" s="63">
        <v>85000</v>
      </c>
      <c r="D112" s="63">
        <v>85000</v>
      </c>
      <c r="E112" s="49"/>
    </row>
    <row r="113" spans="1:5">
      <c r="A113" s="162" t="s">
        <v>78</v>
      </c>
      <c r="B113" s="65">
        <v>0</v>
      </c>
      <c r="C113" s="65">
        <v>0</v>
      </c>
      <c r="D113" s="65">
        <v>0</v>
      </c>
      <c r="E113" s="49"/>
    </row>
    <row r="114" spans="1:5">
      <c r="A114" s="162" t="s">
        <v>79</v>
      </c>
      <c r="B114" s="63">
        <v>16000</v>
      </c>
      <c r="C114" s="63">
        <v>16000</v>
      </c>
      <c r="D114" s="63">
        <v>16000</v>
      </c>
      <c r="E114" s="49"/>
    </row>
    <row r="115" spans="1:5">
      <c r="A115" s="162" t="s">
        <v>80</v>
      </c>
      <c r="B115" s="63">
        <v>130000</v>
      </c>
      <c r="C115" s="63">
        <v>130000</v>
      </c>
      <c r="D115" s="63">
        <v>130000</v>
      </c>
      <c r="E115" s="49"/>
    </row>
    <row r="116" spans="1:5">
      <c r="A116" s="162" t="s">
        <v>81</v>
      </c>
      <c r="B116" s="63">
        <v>8000</v>
      </c>
      <c r="C116" s="63">
        <v>8000</v>
      </c>
      <c r="D116" s="63">
        <v>8000</v>
      </c>
      <c r="E116" s="49"/>
    </row>
    <row r="117" spans="1:5">
      <c r="A117" s="162" t="s">
        <v>82</v>
      </c>
      <c r="B117" s="65">
        <v>0</v>
      </c>
      <c r="C117" s="63">
        <v>24000</v>
      </c>
      <c r="D117" s="65">
        <v>0</v>
      </c>
      <c r="E117" s="49"/>
    </row>
    <row r="118" spans="1:5">
      <c r="A118" s="162" t="s">
        <v>83</v>
      </c>
      <c r="B118" s="66">
        <v>-2000</v>
      </c>
      <c r="C118" s="66">
        <v>-2000</v>
      </c>
      <c r="D118" s="66">
        <v>-2000</v>
      </c>
      <c r="E118" s="49"/>
    </row>
    <row r="119" spans="1:5">
      <c r="A119" s="162" t="s">
        <v>84</v>
      </c>
      <c r="B119" s="66">
        <v>-35000</v>
      </c>
      <c r="C119" s="66">
        <v>-35000</v>
      </c>
      <c r="D119" s="66">
        <v>-35000</v>
      </c>
      <c r="E119" s="49"/>
    </row>
    <row r="120" spans="1:5">
      <c r="A120" s="162" t="s">
        <v>85</v>
      </c>
      <c r="B120" s="66">
        <v>-67935</v>
      </c>
      <c r="C120" s="66">
        <v>-9705</v>
      </c>
      <c r="D120" s="66">
        <v>-38820</v>
      </c>
      <c r="E120" s="49"/>
    </row>
    <row r="121" spans="1:5">
      <c r="A121" s="162" t="s">
        <v>86</v>
      </c>
      <c r="B121" s="63">
        <v>67935</v>
      </c>
      <c r="C121" s="63">
        <v>9705</v>
      </c>
      <c r="D121" s="63">
        <v>38820</v>
      </c>
      <c r="E121" s="49"/>
    </row>
    <row r="122" spans="1:5">
      <c r="A122" s="162" t="s">
        <v>87</v>
      </c>
      <c r="B122" s="65">
        <v>0</v>
      </c>
      <c r="C122" s="65">
        <v>0</v>
      </c>
      <c r="D122" s="65">
        <v>0</v>
      </c>
      <c r="E122" s="49"/>
    </row>
    <row r="123" spans="1:5">
      <c r="A123" s="163" t="s">
        <v>88</v>
      </c>
      <c r="B123" s="175">
        <v>752000</v>
      </c>
      <c r="C123" s="175">
        <v>776000</v>
      </c>
      <c r="D123" s="175">
        <v>752000</v>
      </c>
      <c r="E123" s="49"/>
    </row>
    <row r="124" spans="1:5">
      <c r="A124" s="181"/>
      <c r="B124" s="144"/>
      <c r="C124" s="144"/>
      <c r="D124" s="144"/>
      <c r="E124" s="49"/>
    </row>
    <row r="125" spans="1:5" ht="18.75">
      <c r="A125" s="158" t="s">
        <v>89</v>
      </c>
      <c r="B125" s="49"/>
      <c r="C125" s="49"/>
      <c r="D125" s="49"/>
      <c r="E125" s="49"/>
    </row>
    <row r="126" spans="1:5" ht="9" customHeight="1">
      <c r="A126" s="158"/>
      <c r="B126" s="49"/>
      <c r="C126" s="49"/>
      <c r="D126" s="49"/>
      <c r="E126" s="49"/>
    </row>
    <row r="127" spans="1:5">
      <c r="A127" s="159" t="s">
        <v>67</v>
      </c>
      <c r="B127" s="49"/>
      <c r="C127" s="49"/>
      <c r="D127" s="49"/>
      <c r="E127" s="49"/>
    </row>
    <row r="128" spans="1:5">
      <c r="A128" s="170" t="s">
        <v>90</v>
      </c>
      <c r="B128" s="218" t="s">
        <v>91</v>
      </c>
      <c r="C128" s="218"/>
      <c r="D128" s="218"/>
      <c r="E128" s="49"/>
    </row>
    <row r="129" spans="1:5">
      <c r="A129" s="162" t="s">
        <v>68</v>
      </c>
      <c r="B129" s="215" t="s">
        <v>92</v>
      </c>
      <c r="C129" s="216"/>
      <c r="D129" s="217"/>
      <c r="E129" s="49"/>
    </row>
    <row r="130" spans="1:5">
      <c r="A130" s="162" t="s">
        <v>72</v>
      </c>
      <c r="B130" s="215" t="s">
        <v>93</v>
      </c>
      <c r="C130" s="216"/>
      <c r="D130" s="217"/>
      <c r="E130" s="49"/>
    </row>
    <row r="131" spans="1:5">
      <c r="A131" s="162" t="s">
        <v>73</v>
      </c>
      <c r="B131" s="215" t="s">
        <v>94</v>
      </c>
      <c r="C131" s="216"/>
      <c r="D131" s="217"/>
      <c r="E131" s="49"/>
    </row>
    <row r="132" spans="1:5">
      <c r="A132" s="159" t="s">
        <v>75</v>
      </c>
      <c r="B132" s="49"/>
      <c r="C132" s="49"/>
      <c r="D132" s="49"/>
      <c r="E132" s="49"/>
    </row>
    <row r="133" spans="1:5">
      <c r="A133" s="170" t="s">
        <v>90</v>
      </c>
      <c r="B133" s="218" t="s">
        <v>91</v>
      </c>
      <c r="C133" s="218"/>
      <c r="D133" s="218"/>
      <c r="E133" s="49"/>
    </row>
    <row r="134" spans="1:5">
      <c r="A134" s="162" t="s">
        <v>76</v>
      </c>
      <c r="B134" s="215" t="s">
        <v>95</v>
      </c>
      <c r="C134" s="216"/>
      <c r="D134" s="217"/>
      <c r="E134" s="49"/>
    </row>
    <row r="135" spans="1:5">
      <c r="A135" s="162" t="s">
        <v>77</v>
      </c>
      <c r="B135" s="215" t="s">
        <v>96</v>
      </c>
      <c r="C135" s="216"/>
      <c r="D135" s="217"/>
      <c r="E135" s="49"/>
    </row>
    <row r="136" spans="1:5">
      <c r="A136" s="162" t="s">
        <v>78</v>
      </c>
      <c r="B136" s="215" t="s">
        <v>97</v>
      </c>
      <c r="C136" s="216"/>
      <c r="D136" s="217"/>
      <c r="E136" s="49"/>
    </row>
    <row r="137" spans="1:5">
      <c r="A137" s="162" t="s">
        <v>79</v>
      </c>
      <c r="B137" s="215" t="s">
        <v>98</v>
      </c>
      <c r="C137" s="216"/>
      <c r="D137" s="217"/>
      <c r="E137" s="49"/>
    </row>
    <row r="138" spans="1:5">
      <c r="A138" s="162" t="s">
        <v>80</v>
      </c>
      <c r="B138" s="215" t="s">
        <v>97</v>
      </c>
      <c r="C138" s="216"/>
      <c r="D138" s="217"/>
      <c r="E138" s="49"/>
    </row>
    <row r="139" spans="1:5">
      <c r="A139" s="162" t="s">
        <v>81</v>
      </c>
      <c r="B139" s="215" t="s">
        <v>99</v>
      </c>
      <c r="C139" s="216"/>
      <c r="D139" s="217"/>
      <c r="E139" s="49"/>
    </row>
    <row r="140" spans="1:5">
      <c r="A140" s="162" t="s">
        <v>82</v>
      </c>
      <c r="B140" s="215" t="s">
        <v>100</v>
      </c>
      <c r="C140" s="216"/>
      <c r="D140" s="217"/>
      <c r="E140" s="49"/>
    </row>
    <row r="141" spans="1:5">
      <c r="A141" s="162" t="s">
        <v>83</v>
      </c>
      <c r="B141" s="215" t="s">
        <v>96</v>
      </c>
      <c r="C141" s="216"/>
      <c r="D141" s="217"/>
      <c r="E141" s="49"/>
    </row>
    <row r="142" spans="1:5">
      <c r="A142" s="162" t="s">
        <v>84</v>
      </c>
      <c r="B142" s="215" t="s">
        <v>101</v>
      </c>
      <c r="C142" s="216"/>
      <c r="D142" s="217"/>
      <c r="E142" s="49"/>
    </row>
    <row r="143" spans="1:5">
      <c r="A143" s="162" t="s">
        <v>85</v>
      </c>
      <c r="B143" s="215" t="s">
        <v>94</v>
      </c>
      <c r="C143" s="216"/>
      <c r="D143" s="217"/>
      <c r="E143" s="49"/>
    </row>
    <row r="144" spans="1:5">
      <c r="A144" s="162" t="s">
        <v>86</v>
      </c>
      <c r="B144" s="215" t="s">
        <v>94</v>
      </c>
      <c r="C144" s="216"/>
      <c r="D144" s="217"/>
      <c r="E144" s="49"/>
    </row>
    <row r="145" spans="1:5">
      <c r="A145" s="162" t="s">
        <v>87</v>
      </c>
      <c r="B145" s="215" t="s">
        <v>102</v>
      </c>
      <c r="C145" s="216"/>
      <c r="D145" s="217"/>
      <c r="E145" s="49"/>
    </row>
    <row r="146" spans="1:5">
      <c r="A146" s="182"/>
      <c r="B146" s="182"/>
      <c r="C146" s="182"/>
      <c r="D146" s="182"/>
      <c r="E146" s="49"/>
    </row>
    <row r="147" spans="1:5" ht="18.75">
      <c r="A147" s="158" t="s">
        <v>195</v>
      </c>
      <c r="B147" s="49"/>
      <c r="C147" s="49"/>
      <c r="D147" s="49"/>
      <c r="E147" s="49"/>
    </row>
    <row r="148" spans="1:5" ht="9" customHeight="1">
      <c r="A148" s="158"/>
      <c r="B148" s="49"/>
      <c r="C148" s="49"/>
      <c r="D148" s="49"/>
      <c r="E148" s="49"/>
    </row>
    <row r="149" spans="1:5">
      <c r="A149" s="159" t="s">
        <v>103</v>
      </c>
      <c r="B149" s="49"/>
      <c r="C149" s="49"/>
      <c r="D149" s="49"/>
      <c r="E149" s="49"/>
    </row>
    <row r="150" spans="1:5">
      <c r="A150" s="160"/>
      <c r="B150" s="161">
        <v>2017</v>
      </c>
      <c r="C150" s="161">
        <v>2018</v>
      </c>
      <c r="D150" s="161">
        <v>2019</v>
      </c>
      <c r="E150" s="49"/>
    </row>
    <row r="151" spans="1:5">
      <c r="A151" s="162" t="s">
        <v>104</v>
      </c>
      <c r="B151" s="53">
        <v>225183</v>
      </c>
      <c r="C151" s="53">
        <v>221154</v>
      </c>
      <c r="D151" s="53">
        <v>215052</v>
      </c>
      <c r="E151" s="49"/>
    </row>
    <row r="152" spans="1:5">
      <c r="A152" s="162" t="s">
        <v>196</v>
      </c>
      <c r="B152" s="53">
        <v>162733</v>
      </c>
      <c r="C152" s="53">
        <v>162733</v>
      </c>
      <c r="D152" s="53">
        <v>162733</v>
      </c>
      <c r="E152" s="49"/>
    </row>
    <row r="153" spans="1:5">
      <c r="A153" s="171" t="s">
        <v>197</v>
      </c>
      <c r="B153" s="177">
        <v>62451</v>
      </c>
      <c r="C153" s="177">
        <v>58422</v>
      </c>
      <c r="D153" s="177">
        <v>52320</v>
      </c>
      <c r="E153" s="49"/>
    </row>
    <row r="154" spans="1:5">
      <c r="A154" s="190"/>
      <c r="B154" s="191"/>
      <c r="C154" s="191"/>
      <c r="D154" s="191"/>
      <c r="E154" s="49"/>
    </row>
    <row r="155" spans="1:5">
      <c r="A155" s="167" t="s">
        <v>191</v>
      </c>
      <c r="B155" s="49"/>
      <c r="C155" s="49"/>
      <c r="D155" s="49"/>
      <c r="E155" s="49"/>
    </row>
    <row r="156" spans="1:5" ht="18.75" customHeight="1">
      <c r="A156" s="49"/>
      <c r="B156" s="49"/>
      <c r="C156" s="49"/>
      <c r="D156" s="49"/>
      <c r="E156" s="49"/>
    </row>
    <row r="157" spans="1:5" ht="15" customHeight="1">
      <c r="A157" s="214" t="s">
        <v>105</v>
      </c>
      <c r="B157" s="214"/>
      <c r="C157" s="214"/>
      <c r="D157" s="214"/>
      <c r="E157" s="214"/>
    </row>
    <row r="158" spans="1:5" ht="9" customHeight="1">
      <c r="A158" s="184"/>
      <c r="B158" s="184"/>
      <c r="C158" s="184"/>
      <c r="D158" s="184"/>
      <c r="E158" s="184"/>
    </row>
    <row r="159" spans="1:5" ht="50.25" customHeight="1">
      <c r="A159" s="212" t="s">
        <v>106</v>
      </c>
      <c r="B159" s="212"/>
      <c r="C159" s="212"/>
      <c r="D159" s="212"/>
      <c r="E159" s="212"/>
    </row>
    <row r="160" spans="1:5" ht="36" customHeight="1">
      <c r="A160" s="211" t="s">
        <v>204</v>
      </c>
      <c r="B160" s="212"/>
      <c r="C160" s="212"/>
      <c r="D160" s="212"/>
      <c r="E160" s="212"/>
    </row>
    <row r="161" spans="1:5">
      <c r="A161" s="183"/>
      <c r="B161" s="183"/>
      <c r="C161" s="183"/>
      <c r="D161" s="183"/>
      <c r="E161" s="183"/>
    </row>
    <row r="162" spans="1:5" ht="18.75">
      <c r="A162" s="158" t="s">
        <v>198</v>
      </c>
      <c r="B162" s="49"/>
      <c r="C162" s="49"/>
      <c r="D162" s="49"/>
      <c r="E162" s="49"/>
    </row>
    <row r="163" spans="1:5" ht="9" customHeight="1">
      <c r="A163" s="158"/>
      <c r="B163" s="49"/>
      <c r="C163" s="49"/>
      <c r="D163" s="49"/>
      <c r="E163" s="49"/>
    </row>
    <row r="164" spans="1:5">
      <c r="A164" s="159" t="s">
        <v>107</v>
      </c>
      <c r="B164" s="49"/>
      <c r="C164" s="49"/>
      <c r="D164" s="49"/>
      <c r="E164" s="49"/>
    </row>
    <row r="165" spans="1:5">
      <c r="A165" s="160"/>
      <c r="B165" s="161">
        <v>2017</v>
      </c>
      <c r="C165" s="161">
        <v>2018</v>
      </c>
      <c r="D165" s="161">
        <v>2019</v>
      </c>
      <c r="E165" s="49"/>
    </row>
    <row r="166" spans="1:5">
      <c r="A166" s="162" t="s">
        <v>108</v>
      </c>
      <c r="B166" s="65">
        <v>0</v>
      </c>
      <c r="C166" s="65">
        <v>0</v>
      </c>
      <c r="D166" s="65">
        <v>0</v>
      </c>
      <c r="E166" s="49"/>
    </row>
    <row r="167" spans="1:5">
      <c r="A167" s="162" t="s">
        <v>109</v>
      </c>
      <c r="B167" s="63">
        <v>261530</v>
      </c>
      <c r="C167" s="63">
        <v>836874</v>
      </c>
      <c r="D167" s="63">
        <v>552829</v>
      </c>
      <c r="E167" s="49"/>
    </row>
    <row r="168" spans="1:5">
      <c r="A168" s="163" t="s">
        <v>110</v>
      </c>
      <c r="B168" s="175">
        <v>261530</v>
      </c>
      <c r="C168" s="175">
        <v>836874</v>
      </c>
      <c r="D168" s="175">
        <v>552829</v>
      </c>
      <c r="E168" s="49"/>
    </row>
    <row r="169" spans="1:5">
      <c r="A169" s="159" t="s">
        <v>111</v>
      </c>
      <c r="B169" s="64"/>
      <c r="C169" s="64"/>
      <c r="D169" s="64"/>
      <c r="E169" s="49"/>
    </row>
    <row r="170" spans="1:5">
      <c r="A170" s="160"/>
      <c r="B170" s="176">
        <v>2017</v>
      </c>
      <c r="C170" s="176">
        <v>2018</v>
      </c>
      <c r="D170" s="176">
        <v>2019</v>
      </c>
      <c r="E170" s="49"/>
    </row>
    <row r="171" spans="1:5">
      <c r="A171" s="162" t="s">
        <v>112</v>
      </c>
      <c r="B171" s="63">
        <v>2117000</v>
      </c>
      <c r="C171" s="63">
        <v>1855470</v>
      </c>
      <c r="D171" s="63">
        <v>1018597</v>
      </c>
      <c r="E171" s="49"/>
    </row>
    <row r="172" spans="1:5">
      <c r="A172" s="162" t="s">
        <v>56</v>
      </c>
      <c r="B172" s="63">
        <v>261530</v>
      </c>
      <c r="C172" s="63">
        <v>836874</v>
      </c>
      <c r="D172" s="63">
        <v>552829</v>
      </c>
      <c r="E172" s="49"/>
    </row>
    <row r="173" spans="1:5">
      <c r="A173" s="163" t="s">
        <v>113</v>
      </c>
      <c r="B173" s="175">
        <v>1855470</v>
      </c>
      <c r="C173" s="175">
        <v>1018597</v>
      </c>
      <c r="D173" s="175">
        <v>465768</v>
      </c>
      <c r="E173" s="49"/>
    </row>
    <row r="174" spans="1:5">
      <c r="A174" s="181"/>
      <c r="B174" s="144"/>
      <c r="C174" s="144"/>
      <c r="D174" s="144"/>
      <c r="E174" s="49"/>
    </row>
    <row r="175" spans="1:5" ht="18.75">
      <c r="A175" s="158" t="s">
        <v>114</v>
      </c>
      <c r="B175" s="49"/>
      <c r="C175" s="49"/>
      <c r="D175" s="49"/>
      <c r="E175" s="49"/>
    </row>
    <row r="176" spans="1:5" ht="9" customHeight="1">
      <c r="A176" s="158"/>
      <c r="B176" s="49"/>
      <c r="C176" s="49"/>
      <c r="D176" s="49"/>
      <c r="E176" s="49"/>
    </row>
    <row r="177" spans="1:5" ht="46.5" customHeight="1">
      <c r="A177" s="213" t="s">
        <v>205</v>
      </c>
      <c r="B177" s="213"/>
      <c r="C177" s="213"/>
      <c r="D177" s="213"/>
      <c r="E177" s="49"/>
    </row>
    <row r="178" spans="1:5">
      <c r="A178" s="49"/>
      <c r="B178" s="49"/>
      <c r="C178" s="49"/>
      <c r="D178" s="49"/>
      <c r="E178" s="49"/>
    </row>
    <row r="179" spans="1:5">
      <c r="A179" s="159" t="s">
        <v>115</v>
      </c>
      <c r="B179" s="49"/>
      <c r="C179" s="49"/>
      <c r="D179" s="49"/>
      <c r="E179" s="49"/>
    </row>
    <row r="180" spans="1:5">
      <c r="A180" s="170" t="s">
        <v>90</v>
      </c>
      <c r="B180" s="218" t="s">
        <v>91</v>
      </c>
      <c r="C180" s="218"/>
      <c r="D180" s="218"/>
      <c r="E180" s="49"/>
    </row>
    <row r="181" spans="1:5">
      <c r="A181" s="162" t="s">
        <v>116</v>
      </c>
      <c r="B181" s="208" t="s">
        <v>168</v>
      </c>
      <c r="C181" s="209"/>
      <c r="D181" s="210"/>
      <c r="E181" s="49"/>
    </row>
    <row r="182" spans="1:5">
      <c r="A182" s="162" t="s">
        <v>117</v>
      </c>
      <c r="B182" s="208" t="s">
        <v>178</v>
      </c>
      <c r="C182" s="209"/>
      <c r="D182" s="210"/>
      <c r="E182" s="49"/>
    </row>
    <row r="183" spans="1:5">
      <c r="A183" s="162" t="s">
        <v>118</v>
      </c>
      <c r="B183" s="208" t="s">
        <v>179</v>
      </c>
      <c r="C183" s="209"/>
      <c r="D183" s="210"/>
      <c r="E183" s="49"/>
    </row>
    <row r="184" spans="1:5">
      <c r="A184" s="162" t="s">
        <v>119</v>
      </c>
      <c r="B184" s="208" t="s">
        <v>180</v>
      </c>
      <c r="C184" s="209"/>
      <c r="D184" s="210"/>
      <c r="E184" s="49"/>
    </row>
    <row r="185" spans="1:5">
      <c r="A185" s="162" t="s">
        <v>120</v>
      </c>
      <c r="B185" s="208" t="s">
        <v>181</v>
      </c>
      <c r="C185" s="209"/>
      <c r="D185" s="210"/>
      <c r="E185" s="49"/>
    </row>
    <row r="186" spans="1:5">
      <c r="A186" s="162" t="s">
        <v>121</v>
      </c>
      <c r="B186" s="208" t="s">
        <v>182</v>
      </c>
      <c r="C186" s="209"/>
      <c r="D186" s="210"/>
      <c r="E186" s="49"/>
    </row>
    <row r="187" spans="1:5">
      <c r="A187" s="162" t="s">
        <v>122</v>
      </c>
      <c r="B187" s="208" t="s">
        <v>183</v>
      </c>
      <c r="C187" s="209"/>
      <c r="D187" s="210"/>
      <c r="E187" s="49"/>
    </row>
    <row r="188" spans="1:5">
      <c r="A188" s="162" t="s">
        <v>123</v>
      </c>
      <c r="B188" s="208" t="s">
        <v>184</v>
      </c>
      <c r="C188" s="209"/>
      <c r="D188" s="210"/>
      <c r="E188" s="49"/>
    </row>
    <row r="189" spans="1:5">
      <c r="A189" s="162" t="s">
        <v>124</v>
      </c>
      <c r="B189" s="208" t="s">
        <v>169</v>
      </c>
      <c r="C189" s="209"/>
      <c r="D189" s="210"/>
      <c r="E189" s="49"/>
    </row>
    <row r="190" spans="1:5">
      <c r="A190" s="162" t="s">
        <v>125</v>
      </c>
      <c r="B190" s="208" t="s">
        <v>185</v>
      </c>
      <c r="C190" s="209"/>
      <c r="D190" s="210"/>
      <c r="E190" s="49"/>
    </row>
    <row r="191" spans="1:5">
      <c r="A191" s="162" t="s">
        <v>126</v>
      </c>
      <c r="B191" s="208" t="s">
        <v>186</v>
      </c>
      <c r="C191" s="209"/>
      <c r="D191" s="210"/>
      <c r="E191" s="49"/>
    </row>
    <row r="192" spans="1:5">
      <c r="A192" s="162" t="s">
        <v>127</v>
      </c>
      <c r="B192" s="208" t="s">
        <v>187</v>
      </c>
      <c r="C192" s="209"/>
      <c r="D192" s="210"/>
      <c r="E192" s="49"/>
    </row>
    <row r="193" spans="1:5">
      <c r="A193" s="162" t="s">
        <v>128</v>
      </c>
      <c r="B193" s="208" t="s">
        <v>188</v>
      </c>
      <c r="C193" s="209"/>
      <c r="D193" s="210"/>
      <c r="E193" s="49"/>
    </row>
  </sheetData>
  <mergeCells count="40">
    <mergeCell ref="B144:D144"/>
    <mergeCell ref="B133:D133"/>
    <mergeCell ref="B128:D128"/>
    <mergeCell ref="B129:D129"/>
    <mergeCell ref="B130:D130"/>
    <mergeCell ref="B139:D139"/>
    <mergeCell ref="B140:D140"/>
    <mergeCell ref="B141:D141"/>
    <mergeCell ref="B142:D142"/>
    <mergeCell ref="B143:D143"/>
    <mergeCell ref="B134:D134"/>
    <mergeCell ref="B135:D135"/>
    <mergeCell ref="B136:D136"/>
    <mergeCell ref="B137:D137"/>
    <mergeCell ref="B138:D138"/>
    <mergeCell ref="B193:D193"/>
    <mergeCell ref="B185:D185"/>
    <mergeCell ref="B186:D186"/>
    <mergeCell ref="B187:D187"/>
    <mergeCell ref="B188:D188"/>
    <mergeCell ref="B189:D189"/>
    <mergeCell ref="B190:D190"/>
    <mergeCell ref="B191:D191"/>
    <mergeCell ref="B192:D192"/>
    <mergeCell ref="A35:E35"/>
    <mergeCell ref="A37:E37"/>
    <mergeCell ref="A36:E36"/>
    <mergeCell ref="B183:D183"/>
    <mergeCell ref="B184:D184"/>
    <mergeCell ref="A160:E160"/>
    <mergeCell ref="A159:E159"/>
    <mergeCell ref="A177:D177"/>
    <mergeCell ref="A98:E98"/>
    <mergeCell ref="A99:E99"/>
    <mergeCell ref="B131:D131"/>
    <mergeCell ref="B145:D145"/>
    <mergeCell ref="B180:D180"/>
    <mergeCell ref="B181:D181"/>
    <mergeCell ref="B182:D182"/>
    <mergeCell ref="A157:E157"/>
  </mergeCells>
  <hyperlinks>
    <hyperlink ref="B129" r:id="rId1" display="http://www.water.ca.gov/swpao/deliveries.cfm"/>
    <hyperlink ref="B130" r:id="rId2" display="http://www.mwdh2o.com/PDF_About_Your_Water/2.4.2_Regional_Urban_Water_Management_Plan.pdf"/>
    <hyperlink ref="B131" r:id="rId3" display="http://www.mwdh2o.com/PDF_About_Your_Water/2.4.2_Regional_Urban_Water_Management_Plan.pdf"/>
    <hyperlink ref="B134" r:id="rId4" display="http://www.mwdh2o.com/PDF_About_Your_Water/2.4.2_Regional_Urban_Water_Management_Plan.pdf"/>
    <hyperlink ref="B135" r:id="rId5" display="http://www.mwdh2o.com/PDF_About_Your_Water/2.4.2_Regional_Urban_Water_Management_Plan.pdf"/>
    <hyperlink ref="B136" r:id="rId6" display="http://www.mwdh2o.com/PDF_About_Your_Water/2.4.2_Regional_Urban_Water_Management_Plan.pdf"/>
    <hyperlink ref="B137" r:id="rId7" display="http://www.mwdh2o.com/PDF_About_Your_Water/2.4.2_Regional_Urban_Water_Management_Plan.pdf"/>
    <hyperlink ref="B138" r:id="rId8" display="http://www.mwdh2o.com/PDF_About_Your_Water/2.4.2_Regional_Urban_Water_Management_Plan.pdf"/>
    <hyperlink ref="B139" r:id="rId9" display="http://www.mwdh2o.com/PDF_About_Your_Water/2.4.2_Regional_Urban_Water_Management_Plan.pdf"/>
    <hyperlink ref="B140" r:id="rId10" display="http://www.mwdh2o.com/PDF_About_Your_Water/2.4.2_Regional_Urban_Water_Management_Plan.pdf"/>
    <hyperlink ref="B141" r:id="rId11" display="http://www.mwdh2o.com/PDF_About_Your_Water/2.4.2_Regional_Urban_Water_Management_Plan.pdf"/>
    <hyperlink ref="B142" r:id="rId12" display="http://www.mwdh2o.com/PDF_About_Your_Water/2.4.2_Regional_Urban_Water_Management_Plan.pdf"/>
    <hyperlink ref="B143" r:id="rId13" display="http://www.mwdh2o.com/PDF_About_Your_Water/2.4.2_Regional_Urban_Water_Management_Plan.pdf"/>
    <hyperlink ref="B144" r:id="rId14" display="http://www.mwdh2o.com/PDF_About_Your_Water/2.4.2_Regional_Urban_Water_Management_Plan.pdf"/>
    <hyperlink ref="B145" r:id="rId15" display="http://www.mwdh2o.com/PDF_About_Your_Water/2.4.2_Regional_Urban_Water_Management_Plan.pdf"/>
    <hyperlink ref="A160" r:id="rId16" display="http://www.mwdh2o.com/PDF_About_Your_Water/2.1.1_Regional_Progress_ReportSB60.pdf"/>
    <hyperlink ref="B181:D181" r:id="rId17" display="2015 Urban Water Management Plan; A.3-37"/>
    <hyperlink ref="B182:D182" r:id="rId18" display="2015 Urban Water Management Plan; A.3-40"/>
    <hyperlink ref="B183:D183" r:id="rId19" display="2015 Urban Water Management Plan; A.3-18"/>
    <hyperlink ref="B184:D184" r:id="rId20" display="2015 Urban Water Management Plan; A.3-44"/>
    <hyperlink ref="B185:D185" r:id="rId21" display="2015 Urban Water Management Plan; A.3-31"/>
    <hyperlink ref="B186:D186" r:id="rId22" display="2015 Urban Water Management Plan; A.3-26"/>
    <hyperlink ref="B187:D187" r:id="rId23" display="2015 Urban Water Management Plan; A.3-24"/>
    <hyperlink ref="B188:D188" r:id="rId24" display="2015 Urban Water Management Plan; A.3-22"/>
    <hyperlink ref="B189:D189" r:id="rId25" display="2015 Urban Water Management Plan; A.3-21"/>
    <hyperlink ref="B190:D190" r:id="rId26" display="2015 Urban Water Management Plan; 3-27"/>
    <hyperlink ref="B191:D191" r:id="rId27" display="2015 Urban Water Management Plan; A.3-19"/>
    <hyperlink ref="B192:D192" r:id="rId28" display="2015 Urban Water Management Plan; A.3-14"/>
    <hyperlink ref="B193:D193" r:id="rId29" display="2015 Urban Water Management Plan; A.3-38"/>
  </hyperlinks>
  <pageMargins left="0.7" right="0.7" top="0.75" bottom="0.75" header="0.3" footer="0.3"/>
  <pageSetup paperSize="4" scale="35" orientation="landscape" verticalDpi="1200"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CMWD 2017-19 Wholesale Supply </vt:lpstr>
      <vt:lpstr>CMWD Demand &amp; Supply Summary</vt:lpstr>
      <vt:lpstr>2013 &amp; 2014 Retail Production</vt:lpstr>
      <vt:lpstr>Groundwater Projections</vt:lpstr>
      <vt:lpstr>MWDSC</vt:lpstr>
    </vt:vector>
  </TitlesOfParts>
  <Company>MWD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Nevills,Jennifer C</dc:creator>
  <cp:lastModifiedBy>Eric Bergh</cp:lastModifiedBy>
  <cp:lastPrinted>2016-06-24T16:54:04Z</cp:lastPrinted>
  <dcterms:created xsi:type="dcterms:W3CDTF">2016-05-19T22:29:14Z</dcterms:created>
  <dcterms:modified xsi:type="dcterms:W3CDTF">2016-06-24T17:23:30Z</dcterms:modified>
  <cp:contentStatus/>
</cp:coreProperties>
</file>